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mccarthy\OneDrive - Mitacs Inc\Y_Drive\AdHoc\Cluster Budget Patrice\"/>
    </mc:Choice>
  </mc:AlternateContent>
  <xr:revisionPtr revIDLastSave="64" documentId="10_ncr:100000_{A9DE2C09-18A3-4762-8BF6-6B3A0BCE6D5C}" xr6:coauthVersionLast="41" xr6:coauthVersionMax="41" xr10:uidLastSave="{6B884801-E699-4A2B-9007-F119F3FC181B}"/>
  <bookViews>
    <workbookView xWindow="28680" yWindow="-120" windowWidth="29040" windowHeight="16440" activeTab="1" xr2:uid="{00000000-000D-0000-FFFF-FFFF00000000}"/>
  </bookViews>
  <sheets>
    <sheet name="Instructions - Follow Steps" sheetId="25" r:id="rId1"/>
    <sheet name="Summary " sheetId="15" r:id="rId2"/>
    <sheet name="Detailed Budget" sheetId="17" r:id="rId3"/>
    <sheet name="Reference worksheet Do NOT edit" sheetId="22" r:id="rId4"/>
    <sheet name="Stipends" sheetId="26" state="hidden" r:id="rId5"/>
    <sheet name="Sheet2" sheetId="24" state="hidden" r:id="rId6"/>
  </sheets>
  <definedNames>
    <definedName name="ClusterM">'Reference worksheet Do NOT edit'!#REF!</definedName>
    <definedName name="ClusterP">'Reference worksheet Do NOT edit'!$N$4</definedName>
    <definedName name="ClusterT">'Reference worksheet Do NOT edit'!$O$4</definedName>
    <definedName name="FundingType">'Reference worksheet Do NOT edit'!$D$19:$D$38</definedName>
    <definedName name="Matching_Funding_List" localSheetId="2">'Detailed Budget'!#REF!</definedName>
    <definedName name="PDFM">'Reference worksheet Do NOT edit'!$N$7</definedName>
    <definedName name="PDFP">'Reference worksheet Do NOT edit'!$M$7</definedName>
    <definedName name="PDFT">'Reference worksheet Do NOT edit'!$O$7</definedName>
    <definedName name="StandardM">'Reference worksheet Do NOT edit'!#REF!</definedName>
    <definedName name="StandardP">'Reference worksheet Do NOT edit'!$N$5</definedName>
    <definedName name="StandardT">'Reference worksheet Do NOT edit'!$O$5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7" i="17" l="1" a="1"/>
  <c r="I17" i="17" s="1"/>
  <c r="H17" i="17" a="1"/>
  <c r="H17" i="17" s="1"/>
  <c r="H238" i="17" a="1"/>
  <c r="H238" i="17" s="1"/>
  <c r="H237" i="17" a="1"/>
  <c r="H237" i="17" s="1"/>
  <c r="H236" i="17" a="1"/>
  <c r="H236" i="17" s="1"/>
  <c r="N236" i="17" s="1"/>
  <c r="H235" i="17" a="1"/>
  <c r="H235" i="17" s="1"/>
  <c r="G235" i="17" s="1"/>
  <c r="H234" i="17" a="1"/>
  <c r="H234" i="17" s="1"/>
  <c r="S234" i="17" s="1"/>
  <c r="H233" i="17" a="1"/>
  <c r="H233" i="17" s="1"/>
  <c r="H232" i="17" a="1"/>
  <c r="H232" i="17" s="1"/>
  <c r="H231" i="17" a="1"/>
  <c r="H231" i="17" s="1"/>
  <c r="N231" i="17" s="1"/>
  <c r="H230" i="17" a="1"/>
  <c r="H230" i="17" s="1"/>
  <c r="H229" i="17" a="1"/>
  <c r="H229" i="17" s="1"/>
  <c r="S229" i="17" s="1"/>
  <c r="H228" i="17" a="1"/>
  <c r="H228" i="17" s="1"/>
  <c r="G228" i="17" s="1"/>
  <c r="H227" i="17" a="1"/>
  <c r="H227" i="17" s="1"/>
  <c r="H226" i="17" a="1"/>
  <c r="H226" i="17" s="1"/>
  <c r="S226" i="17" s="1"/>
  <c r="I226" i="17" a="1"/>
  <c r="I226" i="17" s="1"/>
  <c r="H225" i="17" a="1"/>
  <c r="H225" i="17" s="1"/>
  <c r="I225" i="17" a="1"/>
  <c r="I225" i="17" s="1"/>
  <c r="I70" i="17" a="1"/>
  <c r="I70" i="17" s="1"/>
  <c r="I71" i="17" a="1"/>
  <c r="I71" i="17" s="1"/>
  <c r="I72" i="17" a="1"/>
  <c r="I72" i="17" s="1"/>
  <c r="I73" i="17" a="1"/>
  <c r="I73" i="17" s="1"/>
  <c r="I74" i="17" a="1"/>
  <c r="I74" i="17" s="1"/>
  <c r="I75" i="17" a="1"/>
  <c r="I75" i="17" s="1"/>
  <c r="I76" i="17" a="1"/>
  <c r="I76" i="17" s="1"/>
  <c r="I77" i="17" a="1"/>
  <c r="I77" i="17" s="1"/>
  <c r="I78" i="17" a="1"/>
  <c r="I78" i="17" s="1"/>
  <c r="I79" i="17" a="1"/>
  <c r="I79" i="17" s="1"/>
  <c r="I80" i="17" a="1"/>
  <c r="I80" i="17" s="1"/>
  <c r="I81" i="17" a="1"/>
  <c r="I81" i="17" s="1"/>
  <c r="I82" i="17" a="1"/>
  <c r="I82" i="17" s="1"/>
  <c r="I83" i="17" a="1"/>
  <c r="I83" i="17" s="1"/>
  <c r="I84" i="17" a="1"/>
  <c r="I84" i="17" s="1"/>
  <c r="I85" i="17" a="1"/>
  <c r="I85" i="17" s="1"/>
  <c r="I86" i="17" a="1"/>
  <c r="I86" i="17" s="1"/>
  <c r="I87" i="17" a="1"/>
  <c r="I87" i="17" s="1"/>
  <c r="I88" i="17" a="1"/>
  <c r="I88" i="17" s="1"/>
  <c r="I96" i="17" a="1"/>
  <c r="I96" i="17" s="1"/>
  <c r="I97" i="17" a="1"/>
  <c r="I97" i="17" s="1"/>
  <c r="I98" i="17" a="1"/>
  <c r="I98" i="17" s="1"/>
  <c r="I99" i="17" a="1"/>
  <c r="I99" i="17" s="1"/>
  <c r="I100" i="17" a="1"/>
  <c r="I100" i="17" s="1"/>
  <c r="I101" i="17" a="1"/>
  <c r="I101" i="17" s="1"/>
  <c r="I102" i="17" a="1"/>
  <c r="I102" i="17" s="1"/>
  <c r="I103" i="17" a="1"/>
  <c r="I103" i="17" s="1"/>
  <c r="I104" i="17" a="1"/>
  <c r="I104" i="17" s="1"/>
  <c r="I105" i="17" a="1"/>
  <c r="I105" i="17" s="1"/>
  <c r="I106" i="17" a="1"/>
  <c r="I106" i="17" s="1"/>
  <c r="I107" i="17" a="1"/>
  <c r="I107" i="17" s="1"/>
  <c r="I108" i="17" a="1"/>
  <c r="I108" i="17" s="1"/>
  <c r="I109" i="17" a="1"/>
  <c r="I109" i="17" s="1"/>
  <c r="I110" i="17" a="1"/>
  <c r="I110" i="17" s="1"/>
  <c r="I111" i="17" a="1"/>
  <c r="I111" i="17" s="1"/>
  <c r="I112" i="17" a="1"/>
  <c r="I112" i="17" s="1"/>
  <c r="I113" i="17" a="1"/>
  <c r="I113" i="17" s="1"/>
  <c r="I114" i="17" a="1"/>
  <c r="I114" i="17" s="1"/>
  <c r="I122" i="17" a="1"/>
  <c r="I122" i="17" s="1"/>
  <c r="I123" i="17" a="1"/>
  <c r="I123" i="17" s="1"/>
  <c r="I124" i="17" a="1"/>
  <c r="I124" i="17" s="1"/>
  <c r="I125" i="17" a="1"/>
  <c r="I125" i="17" s="1"/>
  <c r="I126" i="17" a="1"/>
  <c r="I126" i="17" s="1"/>
  <c r="I127" i="17" a="1"/>
  <c r="I127" i="17" s="1"/>
  <c r="I128" i="17" a="1"/>
  <c r="I128" i="17" s="1"/>
  <c r="I129" i="17" a="1"/>
  <c r="I129" i="17" s="1"/>
  <c r="I130" i="17" a="1"/>
  <c r="I130" i="17" s="1"/>
  <c r="I131" i="17" a="1"/>
  <c r="I131" i="17" s="1"/>
  <c r="I132" i="17" a="1"/>
  <c r="I132" i="17" s="1"/>
  <c r="I133" i="17" a="1"/>
  <c r="I133" i="17" s="1"/>
  <c r="I134" i="17" a="1"/>
  <c r="I134" i="17" s="1"/>
  <c r="I135" i="17" a="1"/>
  <c r="I135" i="17" s="1"/>
  <c r="I136" i="17" a="1"/>
  <c r="I136" i="17" s="1"/>
  <c r="I137" i="17" a="1"/>
  <c r="I137" i="17" s="1"/>
  <c r="I138" i="17" a="1"/>
  <c r="I138" i="17" s="1"/>
  <c r="I139" i="17" a="1"/>
  <c r="I139" i="17" s="1"/>
  <c r="I140" i="17" a="1"/>
  <c r="I140" i="17" s="1"/>
  <c r="I148" i="17" a="1"/>
  <c r="I148" i="17" s="1"/>
  <c r="I149" i="17" a="1"/>
  <c r="I149" i="17" s="1"/>
  <c r="I150" i="17" a="1"/>
  <c r="I150" i="17" s="1"/>
  <c r="I151" i="17" a="1"/>
  <c r="I151" i="17" s="1"/>
  <c r="I152" i="17" a="1"/>
  <c r="I152" i="17" s="1"/>
  <c r="I153" i="17" a="1"/>
  <c r="I153" i="17" s="1"/>
  <c r="I154" i="17" a="1"/>
  <c r="I154" i="17" s="1"/>
  <c r="I155" i="17" a="1"/>
  <c r="I155" i="17" s="1"/>
  <c r="I156" i="17" a="1"/>
  <c r="I156" i="17" s="1"/>
  <c r="I157" i="17" a="1"/>
  <c r="I157" i="17" s="1"/>
  <c r="I158" i="17" a="1"/>
  <c r="I158" i="17" s="1"/>
  <c r="I159" i="17" a="1"/>
  <c r="I159" i="17" s="1"/>
  <c r="I160" i="17" a="1"/>
  <c r="I160" i="17" s="1"/>
  <c r="I161" i="17" a="1"/>
  <c r="I161" i="17" s="1"/>
  <c r="I162" i="17" a="1"/>
  <c r="I162" i="17" s="1"/>
  <c r="I163" i="17" a="1"/>
  <c r="I163" i="17" s="1"/>
  <c r="I164" i="17" a="1"/>
  <c r="I164" i="17" s="1"/>
  <c r="I165" i="17" a="1"/>
  <c r="I165" i="17" s="1"/>
  <c r="I166" i="17" a="1"/>
  <c r="I166" i="17" s="1"/>
  <c r="I174" i="17" a="1"/>
  <c r="I174" i="17" s="1"/>
  <c r="I175" i="17" a="1"/>
  <c r="I175" i="17" s="1"/>
  <c r="I176" i="17" a="1"/>
  <c r="I176" i="17" s="1"/>
  <c r="I177" i="17" a="1"/>
  <c r="I177" i="17" s="1"/>
  <c r="I178" i="17" a="1"/>
  <c r="I178" i="17" s="1"/>
  <c r="I179" i="17" a="1"/>
  <c r="I179" i="17" s="1"/>
  <c r="I180" i="17" a="1"/>
  <c r="I180" i="17" s="1"/>
  <c r="I181" i="17" a="1"/>
  <c r="I181" i="17" s="1"/>
  <c r="I182" i="17" a="1"/>
  <c r="I182" i="17" s="1"/>
  <c r="I183" i="17" a="1"/>
  <c r="I183" i="17" s="1"/>
  <c r="I184" i="17" a="1"/>
  <c r="I184" i="17" s="1"/>
  <c r="I185" i="17" a="1"/>
  <c r="I185" i="17" s="1"/>
  <c r="I186" i="17" a="1"/>
  <c r="I186" i="17" s="1"/>
  <c r="I187" i="17" a="1"/>
  <c r="I187" i="17" s="1"/>
  <c r="I188" i="17" a="1"/>
  <c r="I188" i="17" s="1"/>
  <c r="I189" i="17" a="1"/>
  <c r="I189" i="17" s="1"/>
  <c r="I190" i="17" a="1"/>
  <c r="I190" i="17" s="1"/>
  <c r="I191" i="17" a="1"/>
  <c r="I191" i="17" s="1"/>
  <c r="I192" i="17" a="1"/>
  <c r="I192" i="17" s="1"/>
  <c r="I200" i="17" a="1"/>
  <c r="I200" i="17" s="1"/>
  <c r="I201" i="17" a="1"/>
  <c r="I201" i="17" s="1"/>
  <c r="I202" i="17" a="1"/>
  <c r="I202" i="17" s="1"/>
  <c r="I203" i="17" a="1"/>
  <c r="I203" i="17" s="1"/>
  <c r="I204" i="17" a="1"/>
  <c r="I204" i="17" s="1"/>
  <c r="I205" i="17" a="1"/>
  <c r="I205" i="17" s="1"/>
  <c r="I206" i="17" a="1"/>
  <c r="I206" i="17" s="1"/>
  <c r="I207" i="17" a="1"/>
  <c r="I207" i="17" s="1"/>
  <c r="I208" i="17" a="1"/>
  <c r="I208" i="17" s="1"/>
  <c r="I209" i="17" a="1"/>
  <c r="I209" i="17" s="1"/>
  <c r="I210" i="17" a="1"/>
  <c r="I210" i="17" s="1"/>
  <c r="I211" i="17" a="1"/>
  <c r="I211" i="17" s="1"/>
  <c r="I212" i="17" a="1"/>
  <c r="I212" i="17" s="1"/>
  <c r="I213" i="17" a="1"/>
  <c r="I213" i="17" s="1"/>
  <c r="I214" i="17" a="1"/>
  <c r="I214" i="17" s="1"/>
  <c r="I215" i="17" a="1"/>
  <c r="I215" i="17" s="1"/>
  <c r="I216" i="17" a="1"/>
  <c r="I216" i="17" s="1"/>
  <c r="I217" i="17" a="1"/>
  <c r="I217" i="17" s="1"/>
  <c r="I218" i="17" a="1"/>
  <c r="I218" i="17" s="1"/>
  <c r="I227" i="17" a="1"/>
  <c r="I227" i="17" s="1"/>
  <c r="I228" i="17" a="1"/>
  <c r="I228" i="17" s="1"/>
  <c r="I229" i="17" a="1"/>
  <c r="I229" i="17" s="1"/>
  <c r="I230" i="17" a="1"/>
  <c r="I230" i="17" s="1"/>
  <c r="I231" i="17" a="1"/>
  <c r="I231" i="17" s="1"/>
  <c r="I232" i="17" a="1"/>
  <c r="I232" i="17" s="1"/>
  <c r="I233" i="17" a="1"/>
  <c r="I233" i="17" s="1"/>
  <c r="I234" i="17" a="1"/>
  <c r="I234" i="17" s="1"/>
  <c r="I235" i="17" a="1"/>
  <c r="I235" i="17" s="1"/>
  <c r="I236" i="17" a="1"/>
  <c r="I236" i="17" s="1"/>
  <c r="I237" i="17" a="1"/>
  <c r="I237" i="17" s="1"/>
  <c r="I238" i="17" a="1"/>
  <c r="I238" i="17" s="1"/>
  <c r="I239" i="17" a="1"/>
  <c r="I239" i="17" s="1"/>
  <c r="I240" i="17" a="1"/>
  <c r="I240" i="17" s="1"/>
  <c r="I241" i="17" a="1"/>
  <c r="I241" i="17" s="1"/>
  <c r="I242" i="17" a="1"/>
  <c r="I242" i="17" s="1"/>
  <c r="I243" i="17" a="1"/>
  <c r="I243" i="17" s="1"/>
  <c r="I244" i="17" a="1"/>
  <c r="I244" i="17" s="1"/>
  <c r="I199" i="17" a="1"/>
  <c r="I199" i="17" s="1"/>
  <c r="I173" i="17" a="1"/>
  <c r="I173" i="17" s="1"/>
  <c r="I147" i="17" a="1"/>
  <c r="I147" i="17" s="1"/>
  <c r="I121" i="17" a="1"/>
  <c r="I121" i="17" s="1"/>
  <c r="I95" i="17" a="1"/>
  <c r="I95" i="17" s="1"/>
  <c r="I69" i="17" a="1"/>
  <c r="I69" i="17" s="1"/>
  <c r="I44" i="17" a="1"/>
  <c r="I44" i="17" s="1"/>
  <c r="I45" i="17" a="1"/>
  <c r="I45" i="17" s="1"/>
  <c r="I46" i="17" a="1"/>
  <c r="I46" i="17" s="1"/>
  <c r="I47" i="17" a="1"/>
  <c r="I47" i="17" s="1"/>
  <c r="I48" i="17" a="1"/>
  <c r="I48" i="17" s="1"/>
  <c r="I49" i="17" a="1"/>
  <c r="I49" i="17" s="1"/>
  <c r="I50" i="17" a="1"/>
  <c r="I50" i="17" s="1"/>
  <c r="I51" i="17" a="1"/>
  <c r="I51" i="17" s="1"/>
  <c r="I52" i="17" a="1"/>
  <c r="I52" i="17" s="1"/>
  <c r="I53" i="17" a="1"/>
  <c r="I53" i="17" s="1"/>
  <c r="I54" i="17" a="1"/>
  <c r="I54" i="17" s="1"/>
  <c r="I55" i="17" a="1"/>
  <c r="I55" i="17" s="1"/>
  <c r="I56" i="17" a="1"/>
  <c r="I56" i="17" s="1"/>
  <c r="I57" i="17" a="1"/>
  <c r="I57" i="17" s="1"/>
  <c r="I58" i="17" a="1"/>
  <c r="I58" i="17" s="1"/>
  <c r="I59" i="17" a="1"/>
  <c r="I59" i="17" s="1"/>
  <c r="I60" i="17" a="1"/>
  <c r="I60" i="17" s="1"/>
  <c r="I61" i="17" a="1"/>
  <c r="I61" i="17" s="1"/>
  <c r="I62" i="17" a="1"/>
  <c r="I62" i="17" s="1"/>
  <c r="I43" i="17" a="1"/>
  <c r="I43" i="17" s="1"/>
  <c r="I18" i="17" a="1"/>
  <c r="I18" i="17" s="1"/>
  <c r="I19" i="17" a="1"/>
  <c r="I19" i="17" s="1"/>
  <c r="I20" i="17" a="1"/>
  <c r="I20" i="17" s="1"/>
  <c r="I21" i="17" a="1"/>
  <c r="I21" i="17" s="1"/>
  <c r="I22" i="17" a="1"/>
  <c r="I22" i="17" s="1"/>
  <c r="I23" i="17" a="1"/>
  <c r="I23" i="17" s="1"/>
  <c r="I24" i="17" a="1"/>
  <c r="I24" i="17" s="1"/>
  <c r="I25" i="17" a="1"/>
  <c r="I25" i="17" s="1"/>
  <c r="I26" i="17" a="1"/>
  <c r="I26" i="17" s="1"/>
  <c r="I27" i="17" a="1"/>
  <c r="I27" i="17" s="1"/>
  <c r="I28" i="17" a="1"/>
  <c r="I28" i="17" s="1"/>
  <c r="I29" i="17" a="1"/>
  <c r="I29" i="17" s="1"/>
  <c r="I30" i="17" a="1"/>
  <c r="I30" i="17" s="1"/>
  <c r="I31" i="17" a="1"/>
  <c r="I31" i="17" s="1"/>
  <c r="I32" i="17" a="1"/>
  <c r="I32" i="17" s="1"/>
  <c r="I33" i="17" a="1"/>
  <c r="I33" i="17" s="1"/>
  <c r="I34" i="17" a="1"/>
  <c r="I34" i="17" s="1"/>
  <c r="I35" i="17" a="1"/>
  <c r="I35" i="17" s="1"/>
  <c r="I36" i="17" a="1"/>
  <c r="I36" i="17" s="1"/>
  <c r="H239" i="17" a="1"/>
  <c r="H239" i="17" s="1"/>
  <c r="N239" i="17" s="1"/>
  <c r="H240" i="17" a="1"/>
  <c r="H240" i="17" s="1"/>
  <c r="N240" i="17" s="1"/>
  <c r="H241" i="17" a="1"/>
  <c r="H241" i="17" s="1"/>
  <c r="S241" i="17" s="1"/>
  <c r="H242" i="17" a="1"/>
  <c r="H242" i="17" s="1"/>
  <c r="H243" i="17" a="1"/>
  <c r="H243" i="17" s="1"/>
  <c r="H244" i="17" a="1"/>
  <c r="H244" i="17" s="1"/>
  <c r="H199" i="17" a="1"/>
  <c r="H199" i="17" s="1"/>
  <c r="N199" i="17" s="1"/>
  <c r="H200" i="17" a="1"/>
  <c r="H200" i="17" s="1"/>
  <c r="H201" i="17" a="1"/>
  <c r="H201" i="17" s="1"/>
  <c r="H202" i="17" a="1"/>
  <c r="H202" i="17" s="1"/>
  <c r="G202" i="17" s="1"/>
  <c r="H203" i="17" a="1"/>
  <c r="H203" i="17" s="1"/>
  <c r="S203" i="17" s="1"/>
  <c r="H204" i="17" a="1"/>
  <c r="H204" i="17" s="1"/>
  <c r="G204" i="17" s="1"/>
  <c r="H205" i="17" a="1"/>
  <c r="H205" i="17" s="1"/>
  <c r="N205" i="17" s="1"/>
  <c r="H206" i="17" a="1"/>
  <c r="H206" i="17" s="1"/>
  <c r="N206" i="17" s="1"/>
  <c r="H207" i="17" a="1"/>
  <c r="H207" i="17" s="1"/>
  <c r="S207" i="17" s="1"/>
  <c r="H208" i="17" a="1"/>
  <c r="H208" i="17" s="1"/>
  <c r="H209" i="17" a="1"/>
  <c r="H209" i="17" s="1"/>
  <c r="S209" i="17" s="1"/>
  <c r="H210" i="17" a="1"/>
  <c r="H210" i="17" s="1"/>
  <c r="N210" i="17" s="1"/>
  <c r="H211" i="17" a="1"/>
  <c r="H211" i="17" s="1"/>
  <c r="N211" i="17" s="1"/>
  <c r="H212" i="17" a="1"/>
  <c r="H212" i="17" s="1"/>
  <c r="H213" i="17" a="1"/>
  <c r="H213" i="17" s="1"/>
  <c r="H214" i="17" a="1"/>
  <c r="H214" i="17" s="1"/>
  <c r="N214" i="17" s="1"/>
  <c r="H215" i="17" a="1"/>
  <c r="H215" i="17" s="1"/>
  <c r="S215" i="17" s="1"/>
  <c r="H216" i="17" a="1"/>
  <c r="H216" i="17" s="1"/>
  <c r="N216" i="17" s="1"/>
  <c r="H217" i="17" a="1"/>
  <c r="H217" i="17" s="1"/>
  <c r="H218" i="17" a="1"/>
  <c r="H218" i="17" s="1"/>
  <c r="H173" i="17" a="1"/>
  <c r="H173" i="17" s="1"/>
  <c r="G173" i="17" s="1"/>
  <c r="H174" i="17" a="1"/>
  <c r="H174" i="17" s="1"/>
  <c r="H175" i="17" a="1"/>
  <c r="H175" i="17" s="1"/>
  <c r="H176" i="17" a="1"/>
  <c r="H176" i="17" s="1"/>
  <c r="N176" i="17" s="1"/>
  <c r="H177" i="17" a="1"/>
  <c r="H177" i="17" s="1"/>
  <c r="S177" i="17" s="1"/>
  <c r="H178" i="17" a="1"/>
  <c r="H178" i="17" s="1"/>
  <c r="G178" i="17" s="1"/>
  <c r="H179" i="17" a="1"/>
  <c r="H179" i="17" s="1"/>
  <c r="H180" i="17" a="1"/>
  <c r="H180" i="17" s="1"/>
  <c r="S180" i="17" s="1"/>
  <c r="H181" i="17" a="1"/>
  <c r="H181" i="17" s="1"/>
  <c r="H182" i="17" a="1"/>
  <c r="H182" i="17" s="1"/>
  <c r="H183" i="17" a="1"/>
  <c r="H183" i="17" s="1"/>
  <c r="G183" i="17" s="1"/>
  <c r="H184" i="17" a="1"/>
  <c r="H184" i="17" s="1"/>
  <c r="G184" i="17" s="1"/>
  <c r="H185" i="17" a="1"/>
  <c r="H185" i="17" s="1"/>
  <c r="N185" i="17" s="1"/>
  <c r="H186" i="17" a="1"/>
  <c r="H186" i="17" s="1"/>
  <c r="H187" i="17" a="1"/>
  <c r="H187" i="17" s="1"/>
  <c r="N187" i="17" s="1"/>
  <c r="H188" i="17" a="1"/>
  <c r="H188" i="17" s="1"/>
  <c r="S188" i="17" s="1"/>
  <c r="H189" i="17" a="1"/>
  <c r="H189" i="17" s="1"/>
  <c r="H190" i="17" a="1"/>
  <c r="H190" i="17" s="1"/>
  <c r="G190" i="17" s="1"/>
  <c r="H191" i="17" a="1"/>
  <c r="H191" i="17" s="1"/>
  <c r="G191" i="17" s="1"/>
  <c r="H192" i="17" a="1"/>
  <c r="H192" i="17" s="1"/>
  <c r="G192" i="17" s="1"/>
  <c r="H154" i="17" a="1"/>
  <c r="H154" i="17" s="1"/>
  <c r="H155" i="17" a="1"/>
  <c r="H155" i="17" s="1"/>
  <c r="H156" i="17" a="1"/>
  <c r="H156" i="17" s="1"/>
  <c r="H157" i="17" a="1"/>
  <c r="H157" i="17" s="1"/>
  <c r="H158" i="17" a="1"/>
  <c r="H158" i="17" s="1"/>
  <c r="H159" i="17" a="1"/>
  <c r="H159" i="17" s="1"/>
  <c r="H160" i="17" a="1"/>
  <c r="H160" i="17" s="1"/>
  <c r="H161" i="17" a="1"/>
  <c r="H161" i="17" s="1"/>
  <c r="H162" i="17" a="1"/>
  <c r="H162" i="17" s="1"/>
  <c r="H163" i="17" a="1"/>
  <c r="H163" i="17" s="1"/>
  <c r="H164" i="17" a="1"/>
  <c r="H164" i="17" s="1"/>
  <c r="H165" i="17" a="1"/>
  <c r="H165" i="17" s="1"/>
  <c r="H166" i="17" a="1"/>
  <c r="H166" i="17" s="1"/>
  <c r="H147" i="17" a="1"/>
  <c r="H147" i="17" s="1"/>
  <c r="H148" i="17" a="1"/>
  <c r="H148" i="17" s="1"/>
  <c r="H149" i="17" a="1"/>
  <c r="H149" i="17" s="1"/>
  <c r="G149" i="17" s="1"/>
  <c r="H150" i="17" a="1"/>
  <c r="H150" i="17" s="1"/>
  <c r="N150" i="17" s="1"/>
  <c r="H151" i="17" a="1"/>
  <c r="H151" i="17"/>
  <c r="S151" i="17" s="1"/>
  <c r="H152" i="17" a="1"/>
  <c r="H152" i="17" s="1"/>
  <c r="N152" i="17" s="1"/>
  <c r="H153" i="17" a="1"/>
  <c r="H153" i="17" s="1"/>
  <c r="N153" i="17" s="1"/>
  <c r="H121" i="17" a="1"/>
  <c r="H121" i="17"/>
  <c r="G121" i="17" s="1"/>
  <c r="H122" i="17" a="1"/>
  <c r="H122" i="17" s="1"/>
  <c r="G122" i="17" s="1"/>
  <c r="H123" i="17" a="1"/>
  <c r="H123" i="17" s="1"/>
  <c r="G123" i="17" s="1"/>
  <c r="H124" i="17" a="1"/>
  <c r="H124" i="17"/>
  <c r="S124" i="17" s="1"/>
  <c r="H125" i="17" a="1"/>
  <c r="H125" i="17" s="1"/>
  <c r="N125" i="17" s="1"/>
  <c r="H126" i="17" a="1"/>
  <c r="H126" i="17" s="1"/>
  <c r="H127" i="17" a="1"/>
  <c r="H127" i="17" s="1"/>
  <c r="G127" i="17" s="1"/>
  <c r="H128" i="17" a="1"/>
  <c r="H128" i="17" s="1"/>
  <c r="H129" i="17" a="1"/>
  <c r="H129" i="17" s="1"/>
  <c r="G129" i="17" s="1"/>
  <c r="H130" i="17" a="1"/>
  <c r="H130" i="17" s="1"/>
  <c r="N130" i="17" s="1"/>
  <c r="H131" i="17" a="1"/>
  <c r="H131" i="17" s="1"/>
  <c r="N131" i="17" s="1"/>
  <c r="H132" i="17" a="1"/>
  <c r="H132" i="17" s="1"/>
  <c r="S132" i="17" s="1"/>
  <c r="H133" i="17" a="1"/>
  <c r="H133" i="17" s="1"/>
  <c r="H134" i="17" a="1"/>
  <c r="H134" i="17" s="1"/>
  <c r="H135" i="17" a="1"/>
  <c r="H135" i="17" s="1"/>
  <c r="H136" i="17" a="1"/>
  <c r="H136" i="17" s="1"/>
  <c r="H137" i="17" a="1"/>
  <c r="H137" i="17" s="1"/>
  <c r="H138" i="17" a="1"/>
  <c r="H138" i="17" s="1"/>
  <c r="H139" i="17" a="1"/>
  <c r="H139" i="17" s="1"/>
  <c r="H140" i="17" a="1"/>
  <c r="H140" i="17" s="1"/>
  <c r="H102" i="17" a="1"/>
  <c r="H102" i="17" s="1"/>
  <c r="H103" i="17" a="1"/>
  <c r="H103" i="17" s="1"/>
  <c r="H104" i="17" a="1"/>
  <c r="H104" i="17" s="1"/>
  <c r="H105" i="17" a="1"/>
  <c r="H105" i="17" s="1"/>
  <c r="H106" i="17" a="1"/>
  <c r="H106" i="17" s="1"/>
  <c r="H107" i="17" a="1"/>
  <c r="H107" i="17" s="1"/>
  <c r="H108" i="17" a="1"/>
  <c r="H108" i="17" s="1"/>
  <c r="H109" i="17" a="1"/>
  <c r="H109" i="17" s="1"/>
  <c r="H110" i="17" a="1"/>
  <c r="H110" i="17" s="1"/>
  <c r="H111" i="17" a="1"/>
  <c r="H111" i="17" s="1"/>
  <c r="H112" i="17" a="1"/>
  <c r="H112" i="17" s="1"/>
  <c r="H113" i="17" a="1"/>
  <c r="H113" i="17" s="1"/>
  <c r="H114" i="17" a="1"/>
  <c r="H114" i="17" s="1"/>
  <c r="H95" i="17" a="1"/>
  <c r="H95" i="17" s="1"/>
  <c r="S95" i="17" s="1"/>
  <c r="H96" i="17" a="1"/>
  <c r="H96" i="17" s="1"/>
  <c r="H97" i="17" a="1"/>
  <c r="H97" i="17" s="1"/>
  <c r="G97" i="17" s="1"/>
  <c r="H98" i="17" a="1"/>
  <c r="H98" i="17" s="1"/>
  <c r="H99" i="17" a="1"/>
  <c r="H99" i="17" s="1"/>
  <c r="S99" i="17" s="1"/>
  <c r="H100" i="17" a="1"/>
  <c r="H100" i="17" s="1"/>
  <c r="H101" i="17" a="1"/>
  <c r="H101" i="17" s="1"/>
  <c r="S101" i="17" s="1"/>
  <c r="H69" i="17" a="1"/>
  <c r="H69" i="17" s="1"/>
  <c r="H70" i="17" a="1"/>
  <c r="H70" i="17" s="1"/>
  <c r="H71" i="17" a="1"/>
  <c r="H71" i="17" s="1"/>
  <c r="H72" i="17" a="1"/>
  <c r="H72" i="17" s="1"/>
  <c r="H73" i="17" a="1"/>
  <c r="H73" i="17" s="1"/>
  <c r="S73" i="17" s="1"/>
  <c r="H74" i="17" a="1"/>
  <c r="H74" i="17" s="1"/>
  <c r="G74" i="17" s="1"/>
  <c r="H75" i="17" a="1"/>
  <c r="H75" i="17" s="1"/>
  <c r="H76" i="17" a="1"/>
  <c r="H76" i="17" s="1"/>
  <c r="N76" i="17" s="1"/>
  <c r="H77" i="17" a="1"/>
  <c r="H77" i="17" s="1"/>
  <c r="H78" i="17" a="1"/>
  <c r="H78" i="17" s="1"/>
  <c r="N78" i="17" s="1"/>
  <c r="H79" i="17" a="1"/>
  <c r="H79" i="17" s="1"/>
  <c r="H80" i="17" a="1"/>
  <c r="H80" i="17" s="1"/>
  <c r="N80" i="17" s="1"/>
  <c r="H81" i="17" a="1"/>
  <c r="H81" i="17" s="1"/>
  <c r="H82" i="17" a="1"/>
  <c r="H82" i="17" s="1"/>
  <c r="H83" i="17" a="1"/>
  <c r="H83" i="17" s="1"/>
  <c r="H84" i="17" a="1"/>
  <c r="H84" i="17" s="1"/>
  <c r="H85" i="17" a="1"/>
  <c r="H85" i="17" s="1"/>
  <c r="H86" i="17" a="1"/>
  <c r="H86" i="17" s="1"/>
  <c r="H87" i="17" a="1"/>
  <c r="H87" i="17" s="1"/>
  <c r="H88" i="17" a="1"/>
  <c r="H88" i="17" s="1"/>
  <c r="H43" i="17" a="1"/>
  <c r="H43" i="17" s="1"/>
  <c r="S43" i="17" s="1"/>
  <c r="H44" i="17" a="1"/>
  <c r="H44" i="17" s="1"/>
  <c r="S44" i="17" s="1"/>
  <c r="H45" i="17" a="1"/>
  <c r="H45" i="17" s="1"/>
  <c r="H46" i="17" a="1"/>
  <c r="H46" i="17" s="1"/>
  <c r="H47" i="17" a="1"/>
  <c r="H47" i="17" s="1"/>
  <c r="H48" i="17" a="1"/>
  <c r="H48" i="17" s="1"/>
  <c r="G48" i="17" s="1"/>
  <c r="H49" i="17" a="1"/>
  <c r="H49" i="17" s="1"/>
  <c r="H50" i="17" a="1"/>
  <c r="H50" i="17" s="1"/>
  <c r="H51" i="17" a="1"/>
  <c r="H51" i="17" s="1"/>
  <c r="H52" i="17" a="1"/>
  <c r="H52" i="17" s="1"/>
  <c r="S52" i="17" s="1"/>
  <c r="H53" i="17" a="1"/>
  <c r="H53" i="17" s="1"/>
  <c r="H54" i="17" a="1"/>
  <c r="H54" i="17" s="1"/>
  <c r="H55" i="17" a="1"/>
  <c r="H55" i="17" s="1"/>
  <c r="G55" i="17" s="1"/>
  <c r="H56" i="17" a="1"/>
  <c r="H56" i="17" s="1"/>
  <c r="G56" i="17" s="1"/>
  <c r="H57" i="17" a="1"/>
  <c r="H57" i="17" s="1"/>
  <c r="N57" i="17" s="1"/>
  <c r="H58" i="17" a="1"/>
  <c r="H58" i="17" s="1"/>
  <c r="G58" i="17" s="1"/>
  <c r="H59" i="17" a="1"/>
  <c r="H59" i="17" s="1"/>
  <c r="N59" i="17" s="1"/>
  <c r="H60" i="17" a="1"/>
  <c r="H60" i="17" s="1"/>
  <c r="S60" i="17" s="1"/>
  <c r="H61" i="17" a="1"/>
  <c r="H61" i="17" s="1"/>
  <c r="N61" i="17" s="1"/>
  <c r="H62" i="17" a="1"/>
  <c r="H62" i="17" s="1"/>
  <c r="H24" i="17" a="1"/>
  <c r="H24" i="17" s="1"/>
  <c r="H25" i="17" a="1"/>
  <c r="H25" i="17" s="1"/>
  <c r="H26" i="17" a="1"/>
  <c r="H26" i="17" s="1"/>
  <c r="H27" i="17" a="1"/>
  <c r="H27" i="17" s="1"/>
  <c r="H28" i="17" a="1"/>
  <c r="H28" i="17" s="1"/>
  <c r="H29" i="17" a="1"/>
  <c r="H29" i="17" s="1"/>
  <c r="H30" i="17" a="1"/>
  <c r="H30" i="17" s="1"/>
  <c r="H31" i="17" a="1"/>
  <c r="H31" i="17" s="1"/>
  <c r="H32" i="17" a="1"/>
  <c r="H32" i="17" s="1"/>
  <c r="H33" i="17" a="1"/>
  <c r="H33" i="17" s="1"/>
  <c r="H34" i="17" a="1"/>
  <c r="H34" i="17" s="1"/>
  <c r="H35" i="17" a="1"/>
  <c r="H35" i="17" s="1"/>
  <c r="H36" i="17" a="1"/>
  <c r="H36" i="17" s="1"/>
  <c r="H18" i="17" a="1"/>
  <c r="H18" i="17" s="1"/>
  <c r="S18" i="17" s="1"/>
  <c r="H19" i="17" a="1"/>
  <c r="H19" i="17" s="1"/>
  <c r="H20" i="17" a="1"/>
  <c r="H20" i="17" s="1"/>
  <c r="H21" i="17" a="1"/>
  <c r="H21" i="17" s="1"/>
  <c r="H22" i="17" a="1"/>
  <c r="H22" i="17" s="1"/>
  <c r="S22" i="17" s="1"/>
  <c r="H23" i="17" a="1"/>
  <c r="H23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77" i="17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106" i="17" a="1"/>
  <c r="C106" i="17" s="1"/>
  <c r="C107" i="17" a="1"/>
  <c r="C107" i="17" s="1"/>
  <c r="C108" i="17" a="1"/>
  <c r="C108" i="17" s="1"/>
  <c r="C109" i="17" a="1"/>
  <c r="C109" i="17" s="1"/>
  <c r="C110" i="17" a="1"/>
  <c r="C110" i="17" s="1"/>
  <c r="C111" i="17" a="1"/>
  <c r="C111" i="17" s="1"/>
  <c r="C112" i="17" a="1"/>
  <c r="C112" i="17" s="1"/>
  <c r="C113" i="17" a="1"/>
  <c r="C113" i="17" s="1"/>
  <c r="C114" i="17" a="1"/>
  <c r="C114" i="17" s="1"/>
  <c r="C121" i="17" a="1"/>
  <c r="C121" i="17" s="1"/>
  <c r="C122" i="17" a="1"/>
  <c r="C122" i="17" s="1"/>
  <c r="C123" i="17" a="1"/>
  <c r="C123" i="17" s="1"/>
  <c r="C124" i="17" a="1"/>
  <c r="C124" i="17" s="1"/>
  <c r="C125" i="17" a="1"/>
  <c r="C125" i="17" s="1"/>
  <c r="C126" i="17" a="1"/>
  <c r="C126" i="17" s="1"/>
  <c r="C127" i="17" a="1"/>
  <c r="C127" i="17" s="1"/>
  <c r="C128" i="17" a="1"/>
  <c r="C128" i="17" s="1"/>
  <c r="C129" i="17" a="1"/>
  <c r="C129" i="17" s="1"/>
  <c r="C130" i="17" a="1"/>
  <c r="C130" i="17" s="1"/>
  <c r="C131" i="17" a="1"/>
  <c r="C131" i="17" s="1"/>
  <c r="C132" i="17" a="1"/>
  <c r="C132" i="17" s="1"/>
  <c r="C133" i="17" a="1"/>
  <c r="C133" i="17" s="1"/>
  <c r="C134" i="17" a="1"/>
  <c r="C134" i="17" s="1"/>
  <c r="C135" i="17" a="1"/>
  <c r="C135" i="17" s="1"/>
  <c r="C136" i="17" a="1"/>
  <c r="C136" i="17" s="1"/>
  <c r="C137" i="17" a="1"/>
  <c r="C137" i="17" s="1"/>
  <c r="C138" i="17" a="1"/>
  <c r="C138" i="17" s="1"/>
  <c r="C139" i="17" a="1"/>
  <c r="C139" i="17" s="1"/>
  <c r="C140" i="17" a="1"/>
  <c r="C140" i="17" s="1"/>
  <c r="C147" i="17" a="1"/>
  <c r="C147" i="17" s="1"/>
  <c r="C148" i="17" a="1"/>
  <c r="C148" i="17" s="1"/>
  <c r="C149" i="17" a="1"/>
  <c r="C149" i="17" s="1"/>
  <c r="C150" i="17" a="1"/>
  <c r="C150" i="17" s="1"/>
  <c r="C151" i="17" a="1"/>
  <c r="C151" i="17" s="1"/>
  <c r="C152" i="17" a="1"/>
  <c r="C152" i="17" s="1"/>
  <c r="C153" i="17" a="1"/>
  <c r="C153" i="17" s="1"/>
  <c r="C154" i="17" a="1"/>
  <c r="C154" i="17" s="1"/>
  <c r="C155" i="17" a="1"/>
  <c r="C155" i="17" s="1"/>
  <c r="C156" i="17" a="1"/>
  <c r="C156" i="17" s="1"/>
  <c r="C157" i="17" a="1"/>
  <c r="C157" i="17" s="1"/>
  <c r="C158" i="17" a="1"/>
  <c r="C158" i="17" s="1"/>
  <c r="C159" i="17" a="1"/>
  <c r="C159" i="17" s="1"/>
  <c r="C160" i="17" a="1"/>
  <c r="C160" i="17" s="1"/>
  <c r="C161" i="17" a="1"/>
  <c r="C161" i="17" s="1"/>
  <c r="C162" i="17" a="1"/>
  <c r="C162" i="17" s="1"/>
  <c r="C163" i="17" a="1"/>
  <c r="C163" i="17" s="1"/>
  <c r="C164" i="17" a="1"/>
  <c r="C164" i="17" s="1"/>
  <c r="C165" i="17" a="1"/>
  <c r="C165" i="17" s="1"/>
  <c r="C166" i="17" a="1"/>
  <c r="C166" i="17" s="1"/>
  <c r="C173" i="17" a="1"/>
  <c r="C173" i="17" s="1"/>
  <c r="C174" i="17" a="1"/>
  <c r="C174" i="17" s="1"/>
  <c r="C175" i="17" a="1"/>
  <c r="C175" i="17" s="1"/>
  <c r="C176" i="17" a="1"/>
  <c r="C176" i="17" s="1"/>
  <c r="C177" i="17" a="1"/>
  <c r="C177" i="17" s="1"/>
  <c r="C178" i="17" a="1"/>
  <c r="C178" i="17" s="1"/>
  <c r="C179" i="17" a="1"/>
  <c r="C179" i="17" s="1"/>
  <c r="C180" i="17" a="1"/>
  <c r="C180" i="17" s="1"/>
  <c r="C181" i="17" a="1"/>
  <c r="C181" i="17" s="1"/>
  <c r="C182" i="17" a="1"/>
  <c r="C182" i="17" s="1"/>
  <c r="C183" i="17" a="1"/>
  <c r="C183" i="17" s="1"/>
  <c r="C184" i="17" a="1"/>
  <c r="C184" i="17" s="1"/>
  <c r="C185" i="17" a="1"/>
  <c r="C185" i="17" s="1"/>
  <c r="C186" i="17" a="1"/>
  <c r="C186" i="17" s="1"/>
  <c r="C187" i="17" a="1"/>
  <c r="C187" i="17" s="1"/>
  <c r="C188" i="17" a="1"/>
  <c r="C188" i="17" s="1"/>
  <c r="C189" i="17" a="1"/>
  <c r="C189" i="17" s="1"/>
  <c r="C190" i="17" a="1"/>
  <c r="C190" i="17" s="1"/>
  <c r="C191" i="17" a="1"/>
  <c r="C191" i="17" s="1"/>
  <c r="C192" i="17" a="1"/>
  <c r="C192" i="17" s="1"/>
  <c r="C199" i="17" a="1"/>
  <c r="C199" i="17" s="1"/>
  <c r="C200" i="17" a="1"/>
  <c r="C200" i="17" s="1"/>
  <c r="C201" i="17" a="1"/>
  <c r="C201" i="17" s="1"/>
  <c r="C202" i="17" a="1"/>
  <c r="C202" i="17" s="1"/>
  <c r="C203" i="17" a="1"/>
  <c r="C203" i="17" s="1"/>
  <c r="C204" i="17" a="1"/>
  <c r="C204" i="17" s="1"/>
  <c r="C205" i="17" a="1"/>
  <c r="C205" i="17" s="1"/>
  <c r="C206" i="17" a="1"/>
  <c r="C206" i="17" s="1"/>
  <c r="C207" i="17" a="1"/>
  <c r="C207" i="17" s="1"/>
  <c r="C208" i="17" a="1"/>
  <c r="C208" i="17" s="1"/>
  <c r="C209" i="17" a="1"/>
  <c r="C209" i="17" s="1"/>
  <c r="C210" i="17" a="1"/>
  <c r="C210" i="17" s="1"/>
  <c r="C211" i="17" a="1"/>
  <c r="C211" i="17" s="1"/>
  <c r="C212" i="17" a="1"/>
  <c r="C212" i="17" s="1"/>
  <c r="C213" i="17" a="1"/>
  <c r="C213" i="17" s="1"/>
  <c r="C214" i="17" a="1"/>
  <c r="C214" i="17" s="1"/>
  <c r="C215" i="17" a="1"/>
  <c r="C215" i="17" s="1"/>
  <c r="C216" i="17" a="1"/>
  <c r="C216" i="17" s="1"/>
  <c r="C217" i="17" a="1"/>
  <c r="C217" i="17" s="1"/>
  <c r="C218" i="17" a="1"/>
  <c r="C218" i="17" s="1"/>
  <c r="C225" i="17" a="1"/>
  <c r="C225" i="17" s="1"/>
  <c r="C226" i="17" a="1"/>
  <c r="C226" i="17" s="1"/>
  <c r="C227" i="17" a="1"/>
  <c r="C228" i="17" a="1"/>
  <c r="C228" i="17" s="1"/>
  <c r="C229" i="17" a="1"/>
  <c r="C229" i="17" s="1"/>
  <c r="C230" i="17" a="1"/>
  <c r="C230" i="17" s="1"/>
  <c r="C231" i="17" a="1"/>
  <c r="C231" i="17" s="1"/>
  <c r="C232" i="17" a="1"/>
  <c r="C232" i="17" s="1"/>
  <c r="C233" i="17" a="1"/>
  <c r="C233" i="17" s="1"/>
  <c r="C234" i="17" a="1"/>
  <c r="C234" i="17" s="1"/>
  <c r="C235" i="17" a="1"/>
  <c r="C235" i="17" s="1"/>
  <c r="C236" i="17" a="1"/>
  <c r="C236" i="17" s="1"/>
  <c r="C237" i="17" a="1"/>
  <c r="C237" i="17" s="1"/>
  <c r="C238" i="17" a="1"/>
  <c r="C238" i="17" s="1"/>
  <c r="C239" i="17" a="1"/>
  <c r="C239" i="17" s="1"/>
  <c r="C240" i="17" a="1"/>
  <c r="C240" i="17" s="1"/>
  <c r="C241" i="17" a="1"/>
  <c r="C241" i="17" s="1"/>
  <c r="C242" i="17" a="1"/>
  <c r="C242" i="17" s="1"/>
  <c r="C243" i="17" a="1"/>
  <c r="C243" i="17" s="1"/>
  <c r="C244" i="17" a="1"/>
  <c r="C244" i="17" s="1"/>
  <c r="C227" i="17"/>
  <c r="B225" i="17" a="1"/>
  <c r="B225" i="17" s="1"/>
  <c r="B226" i="17" a="1"/>
  <c r="B226" i="17" s="1"/>
  <c r="B227" i="17" a="1"/>
  <c r="B227" i="17" s="1"/>
  <c r="B228" i="17" a="1"/>
  <c r="B228" i="17" s="1"/>
  <c r="B229" i="17" a="1"/>
  <c r="B229" i="17" s="1"/>
  <c r="B230" i="17" a="1"/>
  <c r="B230" i="17" s="1"/>
  <c r="B231" i="17" a="1"/>
  <c r="B231" i="17" s="1"/>
  <c r="B232" i="17" a="1"/>
  <c r="B232" i="17" s="1"/>
  <c r="B233" i="17" a="1"/>
  <c r="B233" i="17" s="1"/>
  <c r="B234" i="17" a="1"/>
  <c r="B234" i="17" s="1"/>
  <c r="B235" i="17" a="1"/>
  <c r="B235" i="17" s="1"/>
  <c r="B236" i="17" a="1"/>
  <c r="B236" i="17" s="1"/>
  <c r="B237" i="17" a="1"/>
  <c r="B237" i="17" s="1"/>
  <c r="B238" i="17" a="1"/>
  <c r="B238" i="17" s="1"/>
  <c r="B239" i="17" a="1"/>
  <c r="B239" i="17" s="1"/>
  <c r="B240" i="17" a="1"/>
  <c r="B240" i="17" s="1"/>
  <c r="B241" i="17" a="1"/>
  <c r="B241" i="17" s="1"/>
  <c r="B242" i="17" a="1"/>
  <c r="B242" i="17" s="1"/>
  <c r="B243" i="17" a="1"/>
  <c r="B243" i="17" s="1"/>
  <c r="B244" i="17" a="1"/>
  <c r="B244" i="17" s="1"/>
  <c r="B19" i="22" a="1"/>
  <c r="B19" i="22" s="1"/>
  <c r="B20" i="22" a="1"/>
  <c r="B20" i="22" s="1"/>
  <c r="B21" i="22" a="1"/>
  <c r="B21" i="22" s="1"/>
  <c r="D21" i="22" s="1"/>
  <c r="B22" i="22" a="1"/>
  <c r="B22" i="22" s="1"/>
  <c r="D22" i="22" s="1"/>
  <c r="B23" i="22" a="1"/>
  <c r="B23" i="22" s="1"/>
  <c r="D23" i="22" s="1"/>
  <c r="B24" i="22" a="1"/>
  <c r="B24" i="22" s="1"/>
  <c r="D24" i="22" s="1"/>
  <c r="B17" i="17" a="1"/>
  <c r="B17" i="17" s="1"/>
  <c r="B18" i="17" a="1"/>
  <c r="B18" i="17" s="1"/>
  <c r="B19" i="17" a="1"/>
  <c r="B19" i="17" s="1"/>
  <c r="B20" i="17" a="1"/>
  <c r="B20" i="17" s="1"/>
  <c r="B21" i="17" a="1"/>
  <c r="B21" i="17" s="1"/>
  <c r="B22" i="17" a="1"/>
  <c r="B22" i="17" s="1"/>
  <c r="B23" i="17" a="1"/>
  <c r="B23" i="17" s="1"/>
  <c r="B24" i="17" a="1"/>
  <c r="B24" i="17" s="1"/>
  <c r="D24" i="17" a="1"/>
  <c r="D24" i="17" s="1"/>
  <c r="F24" i="17" a="1"/>
  <c r="F24" i="17" s="1"/>
  <c r="B25" i="17" a="1"/>
  <c r="B25" i="17" s="1"/>
  <c r="D25" i="17" a="1"/>
  <c r="D25" i="17" s="1"/>
  <c r="F25" i="17" a="1"/>
  <c r="F25" i="17" s="1"/>
  <c r="B26" i="17" a="1"/>
  <c r="B26" i="17" s="1"/>
  <c r="D26" i="17" a="1"/>
  <c r="D26" i="17" s="1"/>
  <c r="F26" i="17" a="1"/>
  <c r="F26" i="17" s="1"/>
  <c r="B27" i="17" a="1"/>
  <c r="B27" i="17" s="1"/>
  <c r="D27" i="17" a="1"/>
  <c r="D27" i="17" s="1"/>
  <c r="F27" i="17" a="1"/>
  <c r="F27" i="17" s="1"/>
  <c r="B28" i="17" a="1"/>
  <c r="B28" i="17" s="1"/>
  <c r="D28" i="17" a="1"/>
  <c r="D28" i="17" s="1"/>
  <c r="F28" i="17" a="1"/>
  <c r="F28" i="17" s="1"/>
  <c r="B29" i="17" a="1"/>
  <c r="B29" i="17" s="1"/>
  <c r="D29" i="17" a="1"/>
  <c r="D29" i="17" s="1"/>
  <c r="F29" i="17" a="1"/>
  <c r="F29" i="17" s="1"/>
  <c r="B30" i="17" a="1"/>
  <c r="B30" i="17" s="1"/>
  <c r="D30" i="17" a="1"/>
  <c r="D30" i="17" s="1"/>
  <c r="F30" i="17" a="1"/>
  <c r="F30" i="17" s="1"/>
  <c r="B31" i="17" a="1"/>
  <c r="B31" i="17" s="1"/>
  <c r="D31" i="17" a="1"/>
  <c r="D31" i="17" s="1"/>
  <c r="F31" i="17" a="1"/>
  <c r="F31" i="17" s="1"/>
  <c r="B32" i="17" a="1"/>
  <c r="B32" i="17" s="1"/>
  <c r="D32" i="17" a="1"/>
  <c r="D32" i="17" s="1"/>
  <c r="F32" i="17" a="1"/>
  <c r="F32" i="17" s="1"/>
  <c r="B33" i="17" a="1"/>
  <c r="B33" i="17" s="1"/>
  <c r="D33" i="17" a="1"/>
  <c r="D33" i="17" s="1"/>
  <c r="F33" i="17" a="1"/>
  <c r="F33" i="17" s="1"/>
  <c r="B34" i="17" a="1"/>
  <c r="B34" i="17" s="1"/>
  <c r="D34" i="17" a="1"/>
  <c r="D34" i="17" s="1"/>
  <c r="F34" i="17" a="1"/>
  <c r="F34" i="17" s="1"/>
  <c r="B35" i="17" a="1"/>
  <c r="B35" i="17" s="1"/>
  <c r="D35" i="17" a="1"/>
  <c r="D35" i="17" s="1"/>
  <c r="F35" i="17" a="1"/>
  <c r="F35" i="17" s="1"/>
  <c r="B36" i="17" a="1"/>
  <c r="B36" i="17" s="1"/>
  <c r="D36" i="17" a="1"/>
  <c r="D36" i="17" s="1"/>
  <c r="F36" i="17" a="1"/>
  <c r="F36" i="17" s="1"/>
  <c r="B43" i="17" a="1"/>
  <c r="B43" i="17" s="1"/>
  <c r="B44" i="17" a="1"/>
  <c r="B45" i="17" a="1"/>
  <c r="B45" i="17" s="1"/>
  <c r="B46" i="17" a="1"/>
  <c r="B46" i="17" s="1"/>
  <c r="B47" i="17" a="1"/>
  <c r="B47" i="17" s="1"/>
  <c r="B48" i="17" a="1"/>
  <c r="B48" i="17" s="1"/>
  <c r="B49" i="17" a="1"/>
  <c r="B49" i="17" s="1"/>
  <c r="B50" i="17" a="1"/>
  <c r="B50" i="17" s="1"/>
  <c r="D50" i="17" a="1"/>
  <c r="D50" i="17" s="1"/>
  <c r="E50" i="17" a="1"/>
  <c r="E50" i="17" s="1"/>
  <c r="F50" i="17" a="1"/>
  <c r="F50" i="17" s="1"/>
  <c r="B51" i="17" a="1"/>
  <c r="B51" i="17" s="1"/>
  <c r="D51" i="17" a="1"/>
  <c r="D51" i="17" s="1"/>
  <c r="E51" i="17" a="1"/>
  <c r="E51" i="17" s="1"/>
  <c r="F51" i="17" a="1"/>
  <c r="F51" i="17" s="1"/>
  <c r="B52" i="17" a="1"/>
  <c r="B52" i="17" s="1"/>
  <c r="D52" i="17" a="1"/>
  <c r="D52" i="17" s="1"/>
  <c r="E52" i="17" a="1"/>
  <c r="E52" i="17" s="1"/>
  <c r="F52" i="17" a="1"/>
  <c r="F52" i="17" s="1"/>
  <c r="B53" i="17" a="1"/>
  <c r="B53" i="17" s="1"/>
  <c r="D53" i="17" a="1"/>
  <c r="D53" i="17" s="1"/>
  <c r="E53" i="17" a="1"/>
  <c r="E53" i="17" s="1"/>
  <c r="F53" i="17" a="1"/>
  <c r="F53" i="17" s="1"/>
  <c r="B54" i="17" a="1"/>
  <c r="B54" i="17" s="1"/>
  <c r="D54" i="17" a="1"/>
  <c r="D54" i="17" s="1"/>
  <c r="E54" i="17" a="1"/>
  <c r="E54" i="17" s="1"/>
  <c r="F54" i="17" a="1"/>
  <c r="F54" i="17" s="1"/>
  <c r="B55" i="17" a="1"/>
  <c r="B55" i="17" s="1"/>
  <c r="D55" i="17" a="1"/>
  <c r="D55" i="17" s="1"/>
  <c r="E55" i="17" a="1"/>
  <c r="E55" i="17" s="1"/>
  <c r="F55" i="17" a="1"/>
  <c r="F55" i="17" s="1"/>
  <c r="B56" i="17" a="1"/>
  <c r="B56" i="17" s="1"/>
  <c r="D56" i="17" a="1"/>
  <c r="D56" i="17" s="1"/>
  <c r="E56" i="17" a="1"/>
  <c r="E56" i="17" s="1"/>
  <c r="F56" i="17" a="1"/>
  <c r="F56" i="17" s="1"/>
  <c r="B57" i="17" a="1"/>
  <c r="B57" i="17" s="1"/>
  <c r="D57" i="17" a="1"/>
  <c r="D57" i="17" s="1"/>
  <c r="E57" i="17" a="1"/>
  <c r="E57" i="17" s="1"/>
  <c r="F57" i="17" a="1"/>
  <c r="F57" i="17" s="1"/>
  <c r="B58" i="17" a="1"/>
  <c r="B58" i="17" s="1"/>
  <c r="D58" i="17" a="1"/>
  <c r="D58" i="17" s="1"/>
  <c r="E58" i="17" a="1"/>
  <c r="E58" i="17" s="1"/>
  <c r="F58" i="17" a="1"/>
  <c r="F58" i="17" s="1"/>
  <c r="B59" i="17" a="1"/>
  <c r="B59" i="17" s="1"/>
  <c r="D59" i="17" a="1"/>
  <c r="D59" i="17" s="1"/>
  <c r="E59" i="17" a="1"/>
  <c r="E59" i="17" s="1"/>
  <c r="F59" i="17" a="1"/>
  <c r="F59" i="17" s="1"/>
  <c r="B60" i="17" a="1"/>
  <c r="B60" i="17" s="1"/>
  <c r="D60" i="17" a="1"/>
  <c r="D60" i="17" s="1"/>
  <c r="E60" i="17" a="1"/>
  <c r="E60" i="17" s="1"/>
  <c r="F60" i="17" a="1"/>
  <c r="F60" i="17" s="1"/>
  <c r="B61" i="17" a="1"/>
  <c r="B61" i="17" s="1"/>
  <c r="D61" i="17" a="1"/>
  <c r="D61" i="17" s="1"/>
  <c r="E61" i="17" a="1"/>
  <c r="E61" i="17" s="1"/>
  <c r="F61" i="17" a="1"/>
  <c r="F61" i="17" s="1"/>
  <c r="B62" i="17" a="1"/>
  <c r="B62" i="17" s="1"/>
  <c r="D62" i="17" a="1"/>
  <c r="D62" i="17" s="1"/>
  <c r="E62" i="17" a="1"/>
  <c r="E62" i="17" s="1"/>
  <c r="F62" i="17" a="1"/>
  <c r="F62" i="17" s="1"/>
  <c r="B69" i="17" a="1"/>
  <c r="B69" i="17" s="1"/>
  <c r="B70" i="17" a="1"/>
  <c r="B70" i="17" s="1"/>
  <c r="B71" i="17" a="1"/>
  <c r="B71" i="17" s="1"/>
  <c r="B72" i="17" a="1"/>
  <c r="B72" i="17" s="1"/>
  <c r="B73" i="17" a="1"/>
  <c r="B73" i="17" s="1"/>
  <c r="B74" i="17" a="1"/>
  <c r="B74" i="17" s="1"/>
  <c r="B75" i="17" a="1"/>
  <c r="B76" i="17" a="1"/>
  <c r="B76" i="17" s="1"/>
  <c r="D76" i="17" a="1"/>
  <c r="D76" i="17" s="1"/>
  <c r="E76" i="17" a="1"/>
  <c r="E76" i="17" s="1"/>
  <c r="F76" i="17" a="1"/>
  <c r="F76" i="17" s="1"/>
  <c r="B77" i="17" a="1"/>
  <c r="B77" i="17" s="1"/>
  <c r="D77" i="17" a="1"/>
  <c r="D77" i="17" s="1"/>
  <c r="E77" i="17" a="1"/>
  <c r="E77" i="17" s="1"/>
  <c r="F77" i="17" a="1"/>
  <c r="F77" i="17" s="1"/>
  <c r="B78" i="17" a="1"/>
  <c r="B78" i="17" s="1"/>
  <c r="D78" i="17" a="1"/>
  <c r="D78" i="17" s="1"/>
  <c r="E78" i="17" a="1"/>
  <c r="E78" i="17" s="1"/>
  <c r="F78" i="17" a="1"/>
  <c r="F78" i="17" s="1"/>
  <c r="B79" i="17" a="1"/>
  <c r="B79" i="17" s="1"/>
  <c r="D79" i="17" a="1"/>
  <c r="D79" i="17" s="1"/>
  <c r="E79" i="17" a="1"/>
  <c r="E79" i="17" s="1"/>
  <c r="F79" i="17" a="1"/>
  <c r="F79" i="17" s="1"/>
  <c r="B80" i="17" a="1"/>
  <c r="B80" i="17" s="1"/>
  <c r="D80" i="17" a="1"/>
  <c r="D80" i="17" s="1"/>
  <c r="E80" i="17" a="1"/>
  <c r="E80" i="17" s="1"/>
  <c r="F80" i="17" a="1"/>
  <c r="F80" i="17" s="1"/>
  <c r="B81" i="17" a="1"/>
  <c r="B81" i="17" s="1"/>
  <c r="D81" i="17" a="1"/>
  <c r="D81" i="17" s="1"/>
  <c r="E81" i="17" a="1"/>
  <c r="E81" i="17" s="1"/>
  <c r="F81" i="17" a="1"/>
  <c r="F81" i="17" s="1"/>
  <c r="B82" i="17" a="1"/>
  <c r="B82" i="17" s="1"/>
  <c r="D82" i="17" a="1"/>
  <c r="D82" i="17" s="1"/>
  <c r="E82" i="17" a="1"/>
  <c r="E82" i="17" s="1"/>
  <c r="F82" i="17" a="1"/>
  <c r="F82" i="17" s="1"/>
  <c r="B83" i="17" a="1"/>
  <c r="B83" i="17" s="1"/>
  <c r="D83" i="17" a="1"/>
  <c r="D83" i="17" s="1"/>
  <c r="E83" i="17" a="1"/>
  <c r="E83" i="17" s="1"/>
  <c r="F83" i="17" a="1"/>
  <c r="F83" i="17" s="1"/>
  <c r="B84" i="17" a="1"/>
  <c r="B84" i="17" s="1"/>
  <c r="D84" i="17" a="1"/>
  <c r="D84" i="17" s="1"/>
  <c r="E84" i="17" a="1"/>
  <c r="E84" i="17" s="1"/>
  <c r="F84" i="17" a="1"/>
  <c r="F84" i="17" s="1"/>
  <c r="B85" i="17" a="1"/>
  <c r="B85" i="17" s="1"/>
  <c r="D85" i="17" a="1"/>
  <c r="D85" i="17" s="1"/>
  <c r="E85" i="17" a="1"/>
  <c r="E85" i="17" s="1"/>
  <c r="F85" i="17" a="1"/>
  <c r="F85" i="17" s="1"/>
  <c r="B86" i="17" a="1"/>
  <c r="B86" i="17" s="1"/>
  <c r="D86" i="17" a="1"/>
  <c r="D86" i="17" s="1"/>
  <c r="E86" i="17" a="1"/>
  <c r="E86" i="17" s="1"/>
  <c r="F86" i="17" a="1"/>
  <c r="F86" i="17" s="1"/>
  <c r="B87" i="17" a="1"/>
  <c r="B87" i="17" s="1"/>
  <c r="D87" i="17" a="1"/>
  <c r="D87" i="17" s="1"/>
  <c r="E87" i="17" a="1"/>
  <c r="E87" i="17" s="1"/>
  <c r="F87" i="17" a="1"/>
  <c r="F87" i="17" s="1"/>
  <c r="B88" i="17" a="1"/>
  <c r="B88" i="17" s="1"/>
  <c r="D88" i="17" a="1"/>
  <c r="D88" i="17" s="1"/>
  <c r="E88" i="17" a="1"/>
  <c r="E88" i="17" s="1"/>
  <c r="F88" i="17" a="1"/>
  <c r="F88" i="17" s="1"/>
  <c r="B95" i="17" a="1"/>
  <c r="B95" i="17" s="1"/>
  <c r="B96" i="17" a="1"/>
  <c r="B96" i="17" s="1"/>
  <c r="B97" i="17" a="1"/>
  <c r="B97" i="17" s="1"/>
  <c r="B98" i="17" a="1"/>
  <c r="B98" i="17" s="1"/>
  <c r="B99" i="17" a="1"/>
  <c r="B99" i="17" s="1"/>
  <c r="B100" i="17" a="1"/>
  <c r="B100" i="17" s="1"/>
  <c r="B101" i="17" a="1"/>
  <c r="B101" i="17" s="1"/>
  <c r="B102" i="17" a="1"/>
  <c r="B102" i="17" s="1"/>
  <c r="D102" i="17" a="1"/>
  <c r="D102" i="17" s="1"/>
  <c r="E102" i="17" a="1"/>
  <c r="E102" i="17" s="1"/>
  <c r="F102" i="17" a="1"/>
  <c r="F102" i="17" s="1"/>
  <c r="B103" i="17" a="1"/>
  <c r="B103" i="17" s="1"/>
  <c r="D103" i="17" a="1"/>
  <c r="D103" i="17" s="1"/>
  <c r="E103" i="17" a="1"/>
  <c r="E103" i="17" s="1"/>
  <c r="F103" i="17" a="1"/>
  <c r="F103" i="17" s="1"/>
  <c r="B104" i="17" a="1"/>
  <c r="B104" i="17" s="1"/>
  <c r="D104" i="17" a="1"/>
  <c r="D104" i="17" s="1"/>
  <c r="E104" i="17" a="1"/>
  <c r="E104" i="17" s="1"/>
  <c r="F104" i="17" a="1"/>
  <c r="F104" i="17" s="1"/>
  <c r="B105" i="17" a="1"/>
  <c r="B105" i="17" s="1"/>
  <c r="D105" i="17" a="1"/>
  <c r="D105" i="17" s="1"/>
  <c r="E105" i="17" a="1"/>
  <c r="E105" i="17" s="1"/>
  <c r="F105" i="17" a="1"/>
  <c r="F105" i="17" s="1"/>
  <c r="B106" i="17" a="1"/>
  <c r="B106" i="17" s="1"/>
  <c r="D106" i="17" a="1"/>
  <c r="D106" i="17" s="1"/>
  <c r="E106" i="17" a="1"/>
  <c r="E106" i="17" s="1"/>
  <c r="F106" i="17" a="1"/>
  <c r="F106" i="17" s="1"/>
  <c r="B107" i="17" a="1"/>
  <c r="B107" i="17" s="1"/>
  <c r="D107" i="17" a="1"/>
  <c r="D107" i="17" s="1"/>
  <c r="E107" i="17" a="1"/>
  <c r="E107" i="17" s="1"/>
  <c r="F107" i="17" a="1"/>
  <c r="F107" i="17" s="1"/>
  <c r="B108" i="17" a="1"/>
  <c r="B108" i="17" s="1"/>
  <c r="D108" i="17" a="1"/>
  <c r="D108" i="17" s="1"/>
  <c r="E108" i="17" a="1"/>
  <c r="E108" i="17" s="1"/>
  <c r="F108" i="17" a="1"/>
  <c r="F108" i="17" s="1"/>
  <c r="B109" i="17" a="1"/>
  <c r="B109" i="17" s="1"/>
  <c r="D109" i="17" a="1"/>
  <c r="D109" i="17" s="1"/>
  <c r="E109" i="17" a="1"/>
  <c r="E109" i="17" s="1"/>
  <c r="F109" i="17" a="1"/>
  <c r="F109" i="17" s="1"/>
  <c r="B110" i="17" a="1"/>
  <c r="B110" i="17" s="1"/>
  <c r="D110" i="17" a="1"/>
  <c r="D110" i="17" s="1"/>
  <c r="E110" i="17" a="1"/>
  <c r="E110" i="17" s="1"/>
  <c r="F110" i="17" a="1"/>
  <c r="F110" i="17" s="1"/>
  <c r="B111" i="17" a="1"/>
  <c r="B111" i="17" s="1"/>
  <c r="D111" i="17" a="1"/>
  <c r="D111" i="17" s="1"/>
  <c r="E111" i="17" a="1"/>
  <c r="E111" i="17" s="1"/>
  <c r="F111" i="17" a="1"/>
  <c r="F111" i="17" s="1"/>
  <c r="B112" i="17" a="1"/>
  <c r="B112" i="17" s="1"/>
  <c r="D112" i="17" a="1"/>
  <c r="D112" i="17" s="1"/>
  <c r="E112" i="17" a="1"/>
  <c r="E112" i="17" s="1"/>
  <c r="F112" i="17" a="1"/>
  <c r="F112" i="17" s="1"/>
  <c r="B113" i="17" a="1"/>
  <c r="B113" i="17" s="1"/>
  <c r="D113" i="17" a="1"/>
  <c r="D113" i="17" s="1"/>
  <c r="E113" i="17" a="1"/>
  <c r="E113" i="17" s="1"/>
  <c r="F113" i="17" a="1"/>
  <c r="F113" i="17" s="1"/>
  <c r="B114" i="17" a="1"/>
  <c r="B114" i="17" s="1"/>
  <c r="D114" i="17" a="1"/>
  <c r="D114" i="17" s="1"/>
  <c r="E114" i="17" a="1"/>
  <c r="E114" i="17" s="1"/>
  <c r="F114" i="17" a="1"/>
  <c r="F114" i="17" s="1"/>
  <c r="B121" i="17" a="1"/>
  <c r="B121" i="17" s="1"/>
  <c r="B122" i="17" a="1"/>
  <c r="B122" i="17" s="1"/>
  <c r="B123" i="17" a="1"/>
  <c r="B123" i="17" s="1"/>
  <c r="B124" i="17" a="1"/>
  <c r="B124" i="17" s="1"/>
  <c r="B125" i="17" a="1"/>
  <c r="B125" i="17" s="1"/>
  <c r="B126" i="17" a="1"/>
  <c r="B126" i="17" s="1"/>
  <c r="B127" i="17" a="1"/>
  <c r="B127" i="17" s="1"/>
  <c r="B128" i="17" a="1"/>
  <c r="B128" i="17" s="1"/>
  <c r="D128" i="17" a="1"/>
  <c r="D128" i="17" s="1"/>
  <c r="E128" i="17" a="1"/>
  <c r="E128" i="17" s="1"/>
  <c r="F128" i="17" a="1"/>
  <c r="F128" i="17" s="1"/>
  <c r="B129" i="17" a="1"/>
  <c r="B129" i="17" s="1"/>
  <c r="D129" i="17" a="1"/>
  <c r="D129" i="17" s="1"/>
  <c r="E129" i="17" a="1"/>
  <c r="E129" i="17" s="1"/>
  <c r="F129" i="17" a="1"/>
  <c r="F129" i="17" s="1"/>
  <c r="B130" i="17" a="1"/>
  <c r="B130" i="17" s="1"/>
  <c r="D130" i="17" a="1"/>
  <c r="D130" i="17" s="1"/>
  <c r="E130" i="17" a="1"/>
  <c r="E130" i="17" s="1"/>
  <c r="F130" i="17" a="1"/>
  <c r="F130" i="17" s="1"/>
  <c r="B131" i="17" a="1"/>
  <c r="B131" i="17" s="1"/>
  <c r="D131" i="17" a="1"/>
  <c r="D131" i="17" s="1"/>
  <c r="E131" i="17" a="1"/>
  <c r="E131" i="17" s="1"/>
  <c r="F131" i="17" a="1"/>
  <c r="F131" i="17" s="1"/>
  <c r="B132" i="17" a="1"/>
  <c r="B132" i="17" s="1"/>
  <c r="D132" i="17" a="1"/>
  <c r="D132" i="17" s="1"/>
  <c r="E132" i="17" a="1"/>
  <c r="E132" i="17" s="1"/>
  <c r="F132" i="17" a="1"/>
  <c r="F132" i="17" s="1"/>
  <c r="B133" i="17" a="1"/>
  <c r="B133" i="17" s="1"/>
  <c r="D133" i="17" a="1"/>
  <c r="D133" i="17" s="1"/>
  <c r="E133" i="17" a="1"/>
  <c r="E133" i="17" s="1"/>
  <c r="F133" i="17" a="1"/>
  <c r="F133" i="17" s="1"/>
  <c r="B134" i="17" a="1"/>
  <c r="B134" i="17" s="1"/>
  <c r="D134" i="17" a="1"/>
  <c r="D134" i="17" s="1"/>
  <c r="E134" i="17" a="1"/>
  <c r="E134" i="17" s="1"/>
  <c r="F134" i="17" a="1"/>
  <c r="F134" i="17" s="1"/>
  <c r="B135" i="17" a="1"/>
  <c r="B135" i="17" s="1"/>
  <c r="D135" i="17" a="1"/>
  <c r="D135" i="17" s="1"/>
  <c r="E135" i="17" a="1"/>
  <c r="E135" i="17" s="1"/>
  <c r="F135" i="17" a="1"/>
  <c r="F135" i="17" s="1"/>
  <c r="B136" i="17" a="1"/>
  <c r="B136" i="17" s="1"/>
  <c r="D136" i="17" a="1"/>
  <c r="D136" i="17" s="1"/>
  <c r="E136" i="17" a="1"/>
  <c r="E136" i="17" s="1"/>
  <c r="F136" i="17" a="1"/>
  <c r="F136" i="17" s="1"/>
  <c r="B137" i="17" a="1"/>
  <c r="B137" i="17" s="1"/>
  <c r="D137" i="17" a="1"/>
  <c r="D137" i="17" s="1"/>
  <c r="E137" i="17" a="1"/>
  <c r="E137" i="17" s="1"/>
  <c r="F137" i="17" a="1"/>
  <c r="F137" i="17" s="1"/>
  <c r="B138" i="17" a="1"/>
  <c r="B138" i="17" s="1"/>
  <c r="D138" i="17" a="1"/>
  <c r="D138" i="17" s="1"/>
  <c r="E138" i="17" a="1"/>
  <c r="E138" i="17" s="1"/>
  <c r="F138" i="17" a="1"/>
  <c r="F138" i="17" s="1"/>
  <c r="B139" i="17" a="1"/>
  <c r="B139" i="17" s="1"/>
  <c r="D139" i="17" a="1"/>
  <c r="D139" i="17" s="1"/>
  <c r="E139" i="17" a="1"/>
  <c r="E139" i="17" s="1"/>
  <c r="F139" i="17" a="1"/>
  <c r="F139" i="17" s="1"/>
  <c r="B140" i="17" a="1"/>
  <c r="B140" i="17" s="1"/>
  <c r="D140" i="17" a="1"/>
  <c r="D140" i="17" s="1"/>
  <c r="E140" i="17" a="1"/>
  <c r="E140" i="17" s="1"/>
  <c r="F140" i="17" a="1"/>
  <c r="F140" i="17" s="1"/>
  <c r="B147" i="17" a="1"/>
  <c r="B147" i="17" s="1"/>
  <c r="B148" i="17" a="1"/>
  <c r="B148" i="17" s="1"/>
  <c r="B149" i="17" a="1"/>
  <c r="B149" i="17" s="1"/>
  <c r="B150" i="17" a="1"/>
  <c r="B150" i="17" s="1"/>
  <c r="B151" i="17" a="1"/>
  <c r="B151" i="17" s="1"/>
  <c r="B152" i="17" a="1"/>
  <c r="B152" i="17" s="1"/>
  <c r="B153" i="17" a="1"/>
  <c r="B153" i="17" s="1"/>
  <c r="B154" i="17" a="1"/>
  <c r="B154" i="17" s="1"/>
  <c r="D154" i="17" a="1"/>
  <c r="D154" i="17" s="1"/>
  <c r="E154" i="17" a="1"/>
  <c r="E154" i="17" s="1"/>
  <c r="F154" i="17" a="1"/>
  <c r="F154" i="17" s="1"/>
  <c r="B155" i="17" a="1"/>
  <c r="B155" i="17" s="1"/>
  <c r="D155" i="17" a="1"/>
  <c r="D155" i="17" s="1"/>
  <c r="E155" i="17" a="1"/>
  <c r="E155" i="17" s="1"/>
  <c r="F155" i="17" a="1"/>
  <c r="F155" i="17" s="1"/>
  <c r="B156" i="17" a="1"/>
  <c r="B156" i="17" s="1"/>
  <c r="D156" i="17" a="1"/>
  <c r="D156" i="17" s="1"/>
  <c r="E156" i="17" a="1"/>
  <c r="E156" i="17" s="1"/>
  <c r="F156" i="17" a="1"/>
  <c r="F156" i="17" s="1"/>
  <c r="B157" i="17" a="1"/>
  <c r="B157" i="17" s="1"/>
  <c r="D157" i="17" a="1"/>
  <c r="D157" i="17" s="1"/>
  <c r="E157" i="17" a="1"/>
  <c r="E157" i="17" s="1"/>
  <c r="F157" i="17" a="1"/>
  <c r="F157" i="17" s="1"/>
  <c r="B158" i="17" a="1"/>
  <c r="B158" i="17" s="1"/>
  <c r="D158" i="17" a="1"/>
  <c r="D158" i="17" s="1"/>
  <c r="E158" i="17" a="1"/>
  <c r="E158" i="17" s="1"/>
  <c r="F158" i="17" a="1"/>
  <c r="F158" i="17" s="1"/>
  <c r="B159" i="17" a="1"/>
  <c r="B159" i="17" s="1"/>
  <c r="D159" i="17" a="1"/>
  <c r="D159" i="17" s="1"/>
  <c r="E159" i="17" a="1"/>
  <c r="E159" i="17" s="1"/>
  <c r="F159" i="17" a="1"/>
  <c r="F159" i="17" s="1"/>
  <c r="B160" i="17" a="1"/>
  <c r="B160" i="17" s="1"/>
  <c r="D160" i="17" a="1"/>
  <c r="D160" i="17" s="1"/>
  <c r="E160" i="17" a="1"/>
  <c r="E160" i="17" s="1"/>
  <c r="F160" i="17" a="1"/>
  <c r="F160" i="17" s="1"/>
  <c r="B161" i="17" a="1"/>
  <c r="B161" i="17" s="1"/>
  <c r="D161" i="17" a="1"/>
  <c r="D161" i="17" s="1"/>
  <c r="E161" i="17" a="1"/>
  <c r="E161" i="17" s="1"/>
  <c r="F161" i="17" a="1"/>
  <c r="F161" i="17" s="1"/>
  <c r="B162" i="17" a="1"/>
  <c r="B162" i="17" s="1"/>
  <c r="D162" i="17" a="1"/>
  <c r="D162" i="17" s="1"/>
  <c r="E162" i="17" a="1"/>
  <c r="E162" i="17" s="1"/>
  <c r="F162" i="17" a="1"/>
  <c r="F162" i="17" s="1"/>
  <c r="B163" i="17" a="1"/>
  <c r="B163" i="17" s="1"/>
  <c r="D163" i="17" a="1"/>
  <c r="D163" i="17" s="1"/>
  <c r="E163" i="17" a="1"/>
  <c r="E163" i="17" s="1"/>
  <c r="F163" i="17" a="1"/>
  <c r="F163" i="17" s="1"/>
  <c r="B164" i="17" a="1"/>
  <c r="B164" i="17" s="1"/>
  <c r="D164" i="17" a="1"/>
  <c r="D164" i="17" s="1"/>
  <c r="E164" i="17" a="1"/>
  <c r="E164" i="17" s="1"/>
  <c r="F164" i="17" a="1"/>
  <c r="F164" i="17" s="1"/>
  <c r="B165" i="17" a="1"/>
  <c r="B165" i="17" s="1"/>
  <c r="D165" i="17" a="1"/>
  <c r="D165" i="17" s="1"/>
  <c r="E165" i="17" a="1"/>
  <c r="E165" i="17" s="1"/>
  <c r="F165" i="17" a="1"/>
  <c r="F165" i="17" s="1"/>
  <c r="B166" i="17" a="1"/>
  <c r="B166" i="17" s="1"/>
  <c r="D166" i="17" a="1"/>
  <c r="D166" i="17" s="1"/>
  <c r="E166" i="17" a="1"/>
  <c r="E166" i="17" s="1"/>
  <c r="F166" i="17" a="1"/>
  <c r="F166" i="17" s="1"/>
  <c r="B173" i="17" a="1"/>
  <c r="B173" i="17" s="1"/>
  <c r="B174" i="17" a="1"/>
  <c r="B174" i="17" s="1"/>
  <c r="B175" i="17" a="1"/>
  <c r="B175" i="17" s="1"/>
  <c r="B176" i="17" a="1"/>
  <c r="B176" i="17" s="1"/>
  <c r="B177" i="17" a="1"/>
  <c r="B177" i="17" s="1"/>
  <c r="B178" i="17" a="1"/>
  <c r="B178" i="17" s="1"/>
  <c r="B179" i="17" a="1"/>
  <c r="B179" i="17" s="1"/>
  <c r="B180" i="17" a="1"/>
  <c r="B180" i="17" s="1"/>
  <c r="D180" i="17" a="1"/>
  <c r="D180" i="17" s="1"/>
  <c r="E180" i="17" a="1"/>
  <c r="E180" i="17" s="1"/>
  <c r="F180" i="17" a="1"/>
  <c r="F180" i="17" s="1"/>
  <c r="B181" i="17" a="1"/>
  <c r="B181" i="17" s="1"/>
  <c r="D181" i="17" a="1"/>
  <c r="D181" i="17" s="1"/>
  <c r="E181" i="17" a="1"/>
  <c r="E181" i="17" s="1"/>
  <c r="F181" i="17" a="1"/>
  <c r="F181" i="17" s="1"/>
  <c r="B182" i="17" a="1"/>
  <c r="B182" i="17" s="1"/>
  <c r="D182" i="17" a="1"/>
  <c r="D182" i="17" s="1"/>
  <c r="E182" i="17" a="1"/>
  <c r="E182" i="17" s="1"/>
  <c r="F182" i="17" a="1"/>
  <c r="F182" i="17" s="1"/>
  <c r="B183" i="17" a="1"/>
  <c r="B183" i="17" s="1"/>
  <c r="D183" i="17" a="1"/>
  <c r="D183" i="17" s="1"/>
  <c r="E183" i="17" a="1"/>
  <c r="E183" i="17" s="1"/>
  <c r="F183" i="17" a="1"/>
  <c r="F183" i="17" s="1"/>
  <c r="B184" i="17" a="1"/>
  <c r="B184" i="17" s="1"/>
  <c r="D184" i="17" a="1"/>
  <c r="D184" i="17" s="1"/>
  <c r="E184" i="17" a="1"/>
  <c r="E184" i="17" s="1"/>
  <c r="F184" i="17" a="1"/>
  <c r="F184" i="17" s="1"/>
  <c r="B185" i="17" a="1"/>
  <c r="B185" i="17" s="1"/>
  <c r="D185" i="17" a="1"/>
  <c r="D185" i="17" s="1"/>
  <c r="E185" i="17" a="1"/>
  <c r="E185" i="17" s="1"/>
  <c r="F185" i="17" a="1"/>
  <c r="F185" i="17" s="1"/>
  <c r="B186" i="17" a="1"/>
  <c r="B186" i="17" s="1"/>
  <c r="D186" i="17" a="1"/>
  <c r="D186" i="17" s="1"/>
  <c r="E186" i="17" a="1"/>
  <c r="E186" i="17" s="1"/>
  <c r="F186" i="17" a="1"/>
  <c r="F186" i="17" s="1"/>
  <c r="B187" i="17" a="1"/>
  <c r="B187" i="17" s="1"/>
  <c r="D187" i="17" a="1"/>
  <c r="D187" i="17" s="1"/>
  <c r="E187" i="17" a="1"/>
  <c r="E187" i="17" s="1"/>
  <c r="F187" i="17" a="1"/>
  <c r="F187" i="17" s="1"/>
  <c r="B188" i="17" a="1"/>
  <c r="B188" i="17" s="1"/>
  <c r="D188" i="17" a="1"/>
  <c r="D188" i="17" s="1"/>
  <c r="E188" i="17" a="1"/>
  <c r="E188" i="17" s="1"/>
  <c r="F188" i="17" a="1"/>
  <c r="F188" i="17" s="1"/>
  <c r="B189" i="17" a="1"/>
  <c r="B189" i="17" s="1"/>
  <c r="D189" i="17" a="1"/>
  <c r="D189" i="17" s="1"/>
  <c r="E189" i="17" a="1"/>
  <c r="E189" i="17" s="1"/>
  <c r="F189" i="17" a="1"/>
  <c r="F189" i="17" s="1"/>
  <c r="B190" i="17" a="1"/>
  <c r="B190" i="17" s="1"/>
  <c r="D190" i="17" a="1"/>
  <c r="D190" i="17" s="1"/>
  <c r="E190" i="17" a="1"/>
  <c r="E190" i="17" s="1"/>
  <c r="F190" i="17" a="1"/>
  <c r="F190" i="17" s="1"/>
  <c r="B191" i="17" a="1"/>
  <c r="B191" i="17" s="1"/>
  <c r="D191" i="17" a="1"/>
  <c r="D191" i="17" s="1"/>
  <c r="E191" i="17" a="1"/>
  <c r="E191" i="17" s="1"/>
  <c r="F191" i="17" a="1"/>
  <c r="F191" i="17" s="1"/>
  <c r="B192" i="17" a="1"/>
  <c r="B192" i="17" s="1"/>
  <c r="D192" i="17" a="1"/>
  <c r="D192" i="17" s="1"/>
  <c r="E192" i="17" a="1"/>
  <c r="E192" i="17" s="1"/>
  <c r="F192" i="17" a="1"/>
  <c r="F192" i="17" s="1"/>
  <c r="B199" i="17" a="1"/>
  <c r="B199" i="17" s="1"/>
  <c r="B200" i="17" a="1"/>
  <c r="B200" i="17" s="1"/>
  <c r="B201" i="17" a="1"/>
  <c r="B201" i="17" s="1"/>
  <c r="B202" i="17" a="1"/>
  <c r="B202" i="17" s="1"/>
  <c r="B203" i="17" a="1"/>
  <c r="B203" i="17" s="1"/>
  <c r="B204" i="17" a="1"/>
  <c r="B204" i="17" s="1"/>
  <c r="B205" i="17" a="1"/>
  <c r="B205" i="17" s="1"/>
  <c r="B206" i="17" a="1"/>
  <c r="B206" i="17" s="1"/>
  <c r="D206" i="17" a="1"/>
  <c r="D206" i="17" s="1"/>
  <c r="E206" i="17" a="1"/>
  <c r="E206" i="17" s="1"/>
  <c r="F206" i="17" a="1"/>
  <c r="F206" i="17" s="1"/>
  <c r="B207" i="17" a="1"/>
  <c r="B207" i="17" s="1"/>
  <c r="D207" i="17" a="1"/>
  <c r="D207" i="17" s="1"/>
  <c r="E207" i="17" a="1"/>
  <c r="E207" i="17" s="1"/>
  <c r="F207" i="17" a="1"/>
  <c r="F207" i="17" s="1"/>
  <c r="B208" i="17" a="1"/>
  <c r="B208" i="17" s="1"/>
  <c r="D208" i="17" a="1"/>
  <c r="D208" i="17" s="1"/>
  <c r="E208" i="17" a="1"/>
  <c r="E208" i="17" s="1"/>
  <c r="F208" i="17" a="1"/>
  <c r="F208" i="17" s="1"/>
  <c r="B209" i="17" a="1"/>
  <c r="B209" i="17" s="1"/>
  <c r="D209" i="17" a="1"/>
  <c r="D209" i="17" s="1"/>
  <c r="E209" i="17" a="1"/>
  <c r="E209" i="17" s="1"/>
  <c r="F209" i="17" a="1"/>
  <c r="F209" i="17" s="1"/>
  <c r="B210" i="17" a="1"/>
  <c r="B210" i="17" s="1"/>
  <c r="D210" i="17" a="1"/>
  <c r="D210" i="17" s="1"/>
  <c r="E210" i="17" a="1"/>
  <c r="E210" i="17" s="1"/>
  <c r="F210" i="17" a="1"/>
  <c r="F210" i="17" s="1"/>
  <c r="B211" i="17" a="1"/>
  <c r="B211" i="17" s="1"/>
  <c r="D211" i="17" a="1"/>
  <c r="D211" i="17" s="1"/>
  <c r="E211" i="17" a="1"/>
  <c r="E211" i="17" s="1"/>
  <c r="F211" i="17" a="1"/>
  <c r="F211" i="17" s="1"/>
  <c r="B212" i="17" a="1"/>
  <c r="B212" i="17" s="1"/>
  <c r="D212" i="17" a="1"/>
  <c r="D212" i="17" s="1"/>
  <c r="E212" i="17" a="1"/>
  <c r="E212" i="17" s="1"/>
  <c r="F212" i="17" a="1"/>
  <c r="F212" i="17" s="1"/>
  <c r="B213" i="17" a="1"/>
  <c r="B213" i="17" s="1"/>
  <c r="D213" i="17" a="1"/>
  <c r="D213" i="17" s="1"/>
  <c r="E213" i="17" a="1"/>
  <c r="E213" i="17" s="1"/>
  <c r="F213" i="17" a="1"/>
  <c r="F213" i="17" s="1"/>
  <c r="B214" i="17" a="1"/>
  <c r="B214" i="17" s="1"/>
  <c r="D214" i="17" a="1"/>
  <c r="D214" i="17" s="1"/>
  <c r="E214" i="17" a="1"/>
  <c r="E214" i="17" s="1"/>
  <c r="F214" i="17" a="1"/>
  <c r="F214" i="17" s="1"/>
  <c r="B215" i="17" a="1"/>
  <c r="B215" i="17" s="1"/>
  <c r="D215" i="17" a="1"/>
  <c r="D215" i="17" s="1"/>
  <c r="E215" i="17" a="1"/>
  <c r="E215" i="17" s="1"/>
  <c r="F215" i="17" a="1"/>
  <c r="F215" i="17" s="1"/>
  <c r="B216" i="17" a="1"/>
  <c r="B216" i="17" s="1"/>
  <c r="D216" i="17" a="1"/>
  <c r="D216" i="17" s="1"/>
  <c r="E216" i="17" a="1"/>
  <c r="E216" i="17" s="1"/>
  <c r="F216" i="17" a="1"/>
  <c r="F216" i="17" s="1"/>
  <c r="B217" i="17" a="1"/>
  <c r="B217" i="17" s="1"/>
  <c r="D217" i="17" a="1"/>
  <c r="D217" i="17" s="1"/>
  <c r="E217" i="17" a="1"/>
  <c r="E217" i="17" s="1"/>
  <c r="F217" i="17" a="1"/>
  <c r="F217" i="17" s="1"/>
  <c r="B218" i="17" a="1"/>
  <c r="B218" i="17" s="1"/>
  <c r="D218" i="17" a="1"/>
  <c r="D218" i="17" s="1"/>
  <c r="E218" i="17" a="1"/>
  <c r="E218" i="17" s="1"/>
  <c r="F218" i="17" a="1"/>
  <c r="F218" i="17" s="1"/>
  <c r="D232" i="17" a="1"/>
  <c r="D232" i="17" s="1"/>
  <c r="E232" i="17" a="1"/>
  <c r="E232" i="17" s="1"/>
  <c r="F232" i="17" a="1"/>
  <c r="F232" i="17" s="1"/>
  <c r="D233" i="17" a="1"/>
  <c r="D233" i="17" s="1"/>
  <c r="E233" i="17" a="1"/>
  <c r="E233" i="17" s="1"/>
  <c r="F233" i="17" a="1"/>
  <c r="F233" i="17" s="1"/>
  <c r="D234" i="17" a="1"/>
  <c r="D234" i="17" s="1"/>
  <c r="E234" i="17" a="1"/>
  <c r="E234" i="17" s="1"/>
  <c r="F234" i="17" a="1"/>
  <c r="F234" i="17" s="1"/>
  <c r="D235" i="17" a="1"/>
  <c r="D235" i="17" s="1"/>
  <c r="E235" i="17" a="1"/>
  <c r="E235" i="17" s="1"/>
  <c r="F235" i="17" a="1"/>
  <c r="F235" i="17" s="1"/>
  <c r="D236" i="17" a="1"/>
  <c r="D236" i="17" s="1"/>
  <c r="E236" i="17" a="1"/>
  <c r="E236" i="17" s="1"/>
  <c r="F236" i="17" a="1"/>
  <c r="F236" i="17" s="1"/>
  <c r="D237" i="17" a="1"/>
  <c r="D237" i="17" s="1"/>
  <c r="E237" i="17" a="1"/>
  <c r="E237" i="17" s="1"/>
  <c r="F237" i="17" a="1"/>
  <c r="F237" i="17" s="1"/>
  <c r="D238" i="17" a="1"/>
  <c r="D238" i="17" s="1"/>
  <c r="E238" i="17" a="1"/>
  <c r="E238" i="17" s="1"/>
  <c r="F238" i="17" a="1"/>
  <c r="F238" i="17" s="1"/>
  <c r="D239" i="17" a="1"/>
  <c r="D239" i="17" s="1"/>
  <c r="E239" i="17" a="1"/>
  <c r="E239" i="17" s="1"/>
  <c r="F239" i="17" a="1"/>
  <c r="F239" i="17" s="1"/>
  <c r="D240" i="17" a="1"/>
  <c r="D240" i="17" s="1"/>
  <c r="E240" i="17" a="1"/>
  <c r="E240" i="17" s="1"/>
  <c r="F240" i="17" a="1"/>
  <c r="F240" i="17" s="1"/>
  <c r="D241" i="17" a="1"/>
  <c r="D241" i="17" s="1"/>
  <c r="E241" i="17" a="1"/>
  <c r="E241" i="17" s="1"/>
  <c r="F241" i="17" a="1"/>
  <c r="F241" i="17" s="1"/>
  <c r="D242" i="17" a="1"/>
  <c r="D242" i="17" s="1"/>
  <c r="E242" i="17" a="1"/>
  <c r="E242" i="17" s="1"/>
  <c r="F242" i="17" a="1"/>
  <c r="F242" i="17" s="1"/>
  <c r="D243" i="17" a="1"/>
  <c r="D243" i="17" s="1"/>
  <c r="E243" i="17" a="1"/>
  <c r="E243" i="17" s="1"/>
  <c r="F243" i="17" a="1"/>
  <c r="F243" i="17" s="1"/>
  <c r="D244" i="17" a="1"/>
  <c r="D244" i="17" s="1"/>
  <c r="E244" i="17" a="1"/>
  <c r="E244" i="17" s="1"/>
  <c r="F244" i="17" a="1"/>
  <c r="F244" i="17" s="1"/>
  <c r="B44" i="17"/>
  <c r="B75" i="17"/>
  <c r="B25" i="22" a="1"/>
  <c r="B25" i="22" s="1"/>
  <c r="D25" i="22" s="1"/>
  <c r="B26" i="22" a="1"/>
  <c r="B26" i="22" s="1"/>
  <c r="D26" i="22" s="1"/>
  <c r="B27" i="22" a="1"/>
  <c r="B27" i="22" s="1"/>
  <c r="D27" i="22" s="1"/>
  <c r="B28" i="22" a="1"/>
  <c r="B28" i="22" s="1"/>
  <c r="D28" i="22" s="1"/>
  <c r="B29" i="22" a="1"/>
  <c r="B29" i="22" s="1"/>
  <c r="D29" i="22" s="1"/>
  <c r="B30" i="22" a="1"/>
  <c r="B30" i="22" s="1"/>
  <c r="D30" i="22" s="1"/>
  <c r="B31" i="22" a="1"/>
  <c r="B31" i="22" s="1"/>
  <c r="D31" i="22" s="1"/>
  <c r="B32" i="22" a="1"/>
  <c r="B32" i="22" s="1"/>
  <c r="D32" i="22" s="1"/>
  <c r="B33" i="22" a="1"/>
  <c r="B33" i="22" s="1"/>
  <c r="D33" i="22" s="1"/>
  <c r="B34" i="22" a="1"/>
  <c r="B34" i="22" s="1"/>
  <c r="D34" i="22" s="1"/>
  <c r="B35" i="22" a="1"/>
  <c r="B35" i="22" s="1"/>
  <c r="D35" i="22" s="1"/>
  <c r="B36" i="22" a="1"/>
  <c r="B36" i="22" s="1"/>
  <c r="D36" i="22" s="1"/>
  <c r="B37" i="22" a="1"/>
  <c r="B37" i="22" s="1"/>
  <c r="D37" i="22" s="1"/>
  <c r="B38" i="22" a="1"/>
  <c r="B38" i="22" s="1"/>
  <c r="D38" i="22" s="1"/>
  <c r="B222" i="17"/>
  <c r="N18" i="22" s="1"/>
  <c r="B196" i="17"/>
  <c r="B170" i="17"/>
  <c r="L18" i="22" s="1"/>
  <c r="L71" i="22" s="1"/>
  <c r="N43" i="22"/>
  <c r="N73" i="22" s="1"/>
  <c r="M43" i="22"/>
  <c r="M73" i="22" s="1"/>
  <c r="L43" i="22"/>
  <c r="K43" i="22"/>
  <c r="J43" i="22"/>
  <c r="J73" i="22" s="1"/>
  <c r="I43" i="22"/>
  <c r="I73" i="22" s="1"/>
  <c r="H43" i="22"/>
  <c r="G43" i="22"/>
  <c r="F43" i="22"/>
  <c r="F73" i="22" s="1"/>
  <c r="G150" i="17"/>
  <c r="D226" i="17" a="1"/>
  <c r="D226" i="17" s="1"/>
  <c r="E226" i="17" a="1"/>
  <c r="E226" i="17" s="1"/>
  <c r="F226" i="17" a="1"/>
  <c r="F226" i="17" s="1"/>
  <c r="D227" i="17" a="1"/>
  <c r="D227" i="17" s="1"/>
  <c r="E227" i="17" a="1"/>
  <c r="E227" i="17" s="1"/>
  <c r="F227" i="17" a="1"/>
  <c r="F227" i="17" s="1"/>
  <c r="D228" i="17" a="1"/>
  <c r="D228" i="17" s="1"/>
  <c r="E228" i="17" a="1"/>
  <c r="E228" i="17" s="1"/>
  <c r="F228" i="17" a="1"/>
  <c r="F228" i="17" s="1"/>
  <c r="D229" i="17" a="1"/>
  <c r="D229" i="17" s="1"/>
  <c r="E229" i="17" a="1"/>
  <c r="E229" i="17" s="1"/>
  <c r="F229" i="17" a="1"/>
  <c r="F229" i="17" s="1"/>
  <c r="D230" i="17" a="1"/>
  <c r="D230" i="17" s="1"/>
  <c r="E230" i="17" a="1"/>
  <c r="E230" i="17" s="1"/>
  <c r="F230" i="17" a="1"/>
  <c r="F230" i="17" s="1"/>
  <c r="D231" i="17" a="1"/>
  <c r="D231" i="17" s="1"/>
  <c r="E231" i="17" a="1"/>
  <c r="E231" i="17" s="1"/>
  <c r="F231" i="17" a="1"/>
  <c r="F231" i="17" s="1"/>
  <c r="D200" i="17" a="1"/>
  <c r="D200" i="17" s="1"/>
  <c r="E200" i="17" a="1"/>
  <c r="E200" i="17" s="1"/>
  <c r="F200" i="17" a="1"/>
  <c r="F200" i="17" s="1"/>
  <c r="D201" i="17" a="1"/>
  <c r="D201" i="17" s="1"/>
  <c r="E201" i="17" a="1"/>
  <c r="E201" i="17" s="1"/>
  <c r="F201" i="17" a="1"/>
  <c r="F201" i="17" s="1"/>
  <c r="D202" i="17" a="1"/>
  <c r="D202" i="17" s="1"/>
  <c r="E202" i="17" a="1"/>
  <c r="E202" i="17" s="1"/>
  <c r="F202" i="17" a="1"/>
  <c r="F202" i="17" s="1"/>
  <c r="D203" i="17" a="1"/>
  <c r="D203" i="17" s="1"/>
  <c r="E203" i="17" a="1"/>
  <c r="E203" i="17" s="1"/>
  <c r="F203" i="17" a="1"/>
  <c r="F203" i="17" s="1"/>
  <c r="D204" i="17" a="1"/>
  <c r="D204" i="17" s="1"/>
  <c r="E204" i="17" a="1"/>
  <c r="E204" i="17" s="1"/>
  <c r="F204" i="17" a="1"/>
  <c r="F204" i="17" s="1"/>
  <c r="D205" i="17" a="1"/>
  <c r="D205" i="17" s="1"/>
  <c r="E205" i="17" a="1"/>
  <c r="E205" i="17" s="1"/>
  <c r="F205" i="17" a="1"/>
  <c r="F205" i="17" s="1"/>
  <c r="D174" i="17" a="1"/>
  <c r="D174" i="17" s="1"/>
  <c r="E174" i="17" a="1"/>
  <c r="E174" i="17" s="1"/>
  <c r="F174" i="17" a="1"/>
  <c r="F174" i="17" s="1"/>
  <c r="D175" i="17" a="1"/>
  <c r="D175" i="17" s="1"/>
  <c r="E175" i="17" a="1"/>
  <c r="E175" i="17" s="1"/>
  <c r="F175" i="17" a="1"/>
  <c r="F175" i="17" s="1"/>
  <c r="D176" i="17" a="1"/>
  <c r="D176" i="17" s="1"/>
  <c r="E176" i="17" a="1"/>
  <c r="E176" i="17" s="1"/>
  <c r="F176" i="17" a="1"/>
  <c r="F176" i="17" s="1"/>
  <c r="D177" i="17" a="1"/>
  <c r="D177" i="17" s="1"/>
  <c r="E177" i="17" a="1"/>
  <c r="E177" i="17" s="1"/>
  <c r="F177" i="17" a="1"/>
  <c r="F177" i="17" s="1"/>
  <c r="D178" i="17" a="1"/>
  <c r="D178" i="17" s="1"/>
  <c r="E178" i="17" a="1"/>
  <c r="E178" i="17" s="1"/>
  <c r="F178" i="17" a="1"/>
  <c r="F178" i="17" s="1"/>
  <c r="D179" i="17" a="1"/>
  <c r="D179" i="17" s="1"/>
  <c r="E179" i="17" a="1"/>
  <c r="E179" i="17" s="1"/>
  <c r="F179" i="17" a="1"/>
  <c r="F179" i="17" s="1"/>
  <c r="D148" i="17" a="1"/>
  <c r="D148" i="17" s="1"/>
  <c r="E148" i="17" a="1"/>
  <c r="E148" i="17" s="1"/>
  <c r="F148" i="17" a="1"/>
  <c r="F148" i="17" s="1"/>
  <c r="D149" i="17" a="1"/>
  <c r="D149" i="17" s="1"/>
  <c r="E149" i="17" a="1"/>
  <c r="E149" i="17" s="1"/>
  <c r="F149" i="17" a="1"/>
  <c r="F149" i="17" s="1"/>
  <c r="D150" i="17" a="1"/>
  <c r="D150" i="17" s="1"/>
  <c r="E150" i="17" a="1"/>
  <c r="E150" i="17" s="1"/>
  <c r="F150" i="17" a="1"/>
  <c r="F150" i="17" s="1"/>
  <c r="D151" i="17" a="1"/>
  <c r="D151" i="17" s="1"/>
  <c r="E151" i="17" a="1"/>
  <c r="E151" i="17" s="1"/>
  <c r="F151" i="17" a="1"/>
  <c r="F151" i="17" s="1"/>
  <c r="D152" i="17" a="1"/>
  <c r="D152" i="17" s="1"/>
  <c r="E152" i="17" a="1"/>
  <c r="E152" i="17" s="1"/>
  <c r="F152" i="17" a="1"/>
  <c r="F152" i="17" s="1"/>
  <c r="D153" i="17" a="1"/>
  <c r="D153" i="17" s="1"/>
  <c r="E153" i="17" a="1"/>
  <c r="E153" i="17" s="1"/>
  <c r="F153" i="17" a="1"/>
  <c r="F153" i="17" s="1"/>
  <c r="D122" i="17" a="1"/>
  <c r="D122" i="17" s="1"/>
  <c r="E122" i="17" a="1"/>
  <c r="E122" i="17" s="1"/>
  <c r="F122" i="17" a="1"/>
  <c r="F122" i="17" s="1"/>
  <c r="D123" i="17" a="1"/>
  <c r="D123" i="17" s="1"/>
  <c r="E123" i="17" a="1"/>
  <c r="E123" i="17" s="1"/>
  <c r="F123" i="17" a="1"/>
  <c r="F123" i="17" s="1"/>
  <c r="D124" i="17" a="1"/>
  <c r="D124" i="17" s="1"/>
  <c r="E124" i="17" a="1"/>
  <c r="E124" i="17" s="1"/>
  <c r="F124" i="17" a="1"/>
  <c r="F124" i="17" s="1"/>
  <c r="D125" i="17" a="1"/>
  <c r="D125" i="17" s="1"/>
  <c r="E125" i="17" a="1"/>
  <c r="E125" i="17" s="1"/>
  <c r="F125" i="17" a="1"/>
  <c r="F125" i="17" s="1"/>
  <c r="D126" i="17" a="1"/>
  <c r="D126" i="17" s="1"/>
  <c r="E126" i="17" a="1"/>
  <c r="E126" i="17" s="1"/>
  <c r="F126" i="17" a="1"/>
  <c r="F126" i="17" s="1"/>
  <c r="D127" i="17" a="1"/>
  <c r="D127" i="17" s="1"/>
  <c r="E127" i="17" a="1"/>
  <c r="E127" i="17" s="1"/>
  <c r="F127" i="17" a="1"/>
  <c r="F127" i="17" s="1"/>
  <c r="D96" i="17" a="1"/>
  <c r="D96" i="17" s="1"/>
  <c r="E96" i="17" a="1"/>
  <c r="E96" i="17" s="1"/>
  <c r="F96" i="17" a="1"/>
  <c r="F96" i="17" s="1"/>
  <c r="D97" i="17" a="1"/>
  <c r="D97" i="17" s="1"/>
  <c r="E97" i="17" a="1"/>
  <c r="E97" i="17" s="1"/>
  <c r="F97" i="17" a="1"/>
  <c r="F97" i="17" s="1"/>
  <c r="D98" i="17" a="1"/>
  <c r="D98" i="17" s="1"/>
  <c r="E98" i="17" a="1"/>
  <c r="E98" i="17" s="1"/>
  <c r="F98" i="17" a="1"/>
  <c r="F98" i="17" s="1"/>
  <c r="D99" i="17" a="1"/>
  <c r="D99" i="17" s="1"/>
  <c r="E99" i="17" a="1"/>
  <c r="E99" i="17" s="1"/>
  <c r="F99" i="17" a="1"/>
  <c r="F99" i="17" s="1"/>
  <c r="D100" i="17" a="1"/>
  <c r="D100" i="17" s="1"/>
  <c r="E100" i="17" a="1"/>
  <c r="E100" i="17" s="1"/>
  <c r="F100" i="17" a="1"/>
  <c r="F100" i="17" s="1"/>
  <c r="D101" i="17" a="1"/>
  <c r="D101" i="17" s="1"/>
  <c r="E101" i="17" a="1"/>
  <c r="E101" i="17" s="1"/>
  <c r="F101" i="17" a="1"/>
  <c r="F101" i="17" s="1"/>
  <c r="D70" i="17" a="1"/>
  <c r="D70" i="17" s="1"/>
  <c r="E70" i="17" a="1"/>
  <c r="E70" i="17" s="1"/>
  <c r="F70" i="17" a="1"/>
  <c r="F70" i="17" s="1"/>
  <c r="D71" i="17" a="1"/>
  <c r="D71" i="17" s="1"/>
  <c r="E71" i="17" a="1"/>
  <c r="E71" i="17" s="1"/>
  <c r="F71" i="17" a="1"/>
  <c r="F71" i="17" s="1"/>
  <c r="D72" i="17" a="1"/>
  <c r="D72" i="17" s="1"/>
  <c r="E72" i="17" a="1"/>
  <c r="E72" i="17" s="1"/>
  <c r="F72" i="17" a="1"/>
  <c r="F72" i="17" s="1"/>
  <c r="D73" i="17" a="1"/>
  <c r="D73" i="17" s="1"/>
  <c r="E73" i="17" a="1"/>
  <c r="E73" i="17" s="1"/>
  <c r="F73" i="17" a="1"/>
  <c r="F73" i="17" s="1"/>
  <c r="D74" i="17" a="1"/>
  <c r="D74" i="17" s="1"/>
  <c r="E74" i="17" a="1"/>
  <c r="E74" i="17" s="1"/>
  <c r="F74" i="17" a="1"/>
  <c r="F74" i="17" s="1"/>
  <c r="D75" i="17" a="1"/>
  <c r="D75" i="17" s="1"/>
  <c r="E75" i="17" a="1"/>
  <c r="E75" i="17" s="1"/>
  <c r="F75" i="17" a="1"/>
  <c r="F75" i="17" s="1"/>
  <c r="D44" i="17" a="1"/>
  <c r="D44" i="17" s="1"/>
  <c r="E44" i="17" a="1"/>
  <c r="E44" i="17" s="1"/>
  <c r="F44" i="17" a="1"/>
  <c r="F44" i="17" s="1"/>
  <c r="D45" i="17" a="1"/>
  <c r="D45" i="17" s="1"/>
  <c r="E45" i="17" a="1"/>
  <c r="E45" i="17" s="1"/>
  <c r="F45" i="17" a="1"/>
  <c r="F45" i="17" s="1"/>
  <c r="D46" i="17" a="1"/>
  <c r="D46" i="17" s="1"/>
  <c r="E46" i="17" a="1"/>
  <c r="E46" i="17" s="1"/>
  <c r="F46" i="17" a="1"/>
  <c r="F46" i="17" s="1"/>
  <c r="D47" i="17" a="1"/>
  <c r="D47" i="17" s="1"/>
  <c r="E47" i="17" a="1"/>
  <c r="E47" i="17" s="1"/>
  <c r="F47" i="17" a="1"/>
  <c r="F47" i="17" s="1"/>
  <c r="D48" i="17" a="1"/>
  <c r="D48" i="17" s="1"/>
  <c r="E48" i="17" a="1"/>
  <c r="E48" i="17" s="1"/>
  <c r="F48" i="17" a="1"/>
  <c r="F48" i="17" s="1"/>
  <c r="D49" i="17" a="1"/>
  <c r="D49" i="17" s="1"/>
  <c r="E49" i="17" a="1"/>
  <c r="E49" i="17" s="1"/>
  <c r="F49" i="17" a="1"/>
  <c r="F49" i="17" s="1"/>
  <c r="C18" i="17" a="1"/>
  <c r="C18" i="17" s="1"/>
  <c r="D18" i="17" a="1"/>
  <c r="D18" i="17" s="1"/>
  <c r="E18" i="17" a="1"/>
  <c r="E18" i="17" s="1"/>
  <c r="F18" i="17" a="1"/>
  <c r="F18" i="17" s="1"/>
  <c r="C19" i="17" a="1"/>
  <c r="C19" i="17" s="1"/>
  <c r="D19" i="17" a="1"/>
  <c r="D19" i="17" s="1"/>
  <c r="E19" i="17" a="1"/>
  <c r="E19" i="17" s="1"/>
  <c r="F19" i="17" a="1"/>
  <c r="F19" i="17" s="1"/>
  <c r="C20" i="17" a="1"/>
  <c r="C20" i="17" s="1"/>
  <c r="D20" i="17" a="1"/>
  <c r="D20" i="17" s="1"/>
  <c r="E20" i="17" a="1"/>
  <c r="E20" i="17" s="1"/>
  <c r="F20" i="17" a="1"/>
  <c r="F20" i="17" s="1"/>
  <c r="C21" i="17" a="1"/>
  <c r="C21" i="17" s="1"/>
  <c r="D21" i="17" a="1"/>
  <c r="D21" i="17" s="1"/>
  <c r="E21" i="17" a="1"/>
  <c r="E21" i="17" s="1"/>
  <c r="F21" i="17" a="1"/>
  <c r="F21" i="17" s="1"/>
  <c r="C22" i="17" a="1"/>
  <c r="C22" i="17" s="1"/>
  <c r="D22" i="17" a="1"/>
  <c r="D22" i="17" s="1"/>
  <c r="E22" i="17" a="1"/>
  <c r="E22" i="17" s="1"/>
  <c r="F22" i="17" a="1"/>
  <c r="F22" i="17" s="1"/>
  <c r="C23" i="17" a="1"/>
  <c r="C23" i="17" s="1"/>
  <c r="D23" i="17" a="1"/>
  <c r="D23" i="17" s="1"/>
  <c r="E23" i="17" a="1"/>
  <c r="E23" i="17" s="1"/>
  <c r="F23" i="17" a="1"/>
  <c r="F23" i="17" s="1"/>
  <c r="C24" i="17" a="1"/>
  <c r="C24" i="17" s="1"/>
  <c r="E24" i="17" a="1"/>
  <c r="E24" i="17" s="1"/>
  <c r="C25" i="17" a="1"/>
  <c r="C25" i="17" s="1"/>
  <c r="E25" i="17" a="1"/>
  <c r="E25" i="17" s="1"/>
  <c r="C26" i="17" a="1"/>
  <c r="C26" i="17" s="1"/>
  <c r="E26" i="17" a="1"/>
  <c r="E26" i="17" s="1"/>
  <c r="C27" i="17" a="1"/>
  <c r="C27" i="17" s="1"/>
  <c r="E27" i="17" a="1"/>
  <c r="E27" i="17" s="1"/>
  <c r="C28" i="17" a="1"/>
  <c r="C28" i="17" s="1"/>
  <c r="E28" i="17" a="1"/>
  <c r="E28" i="17" s="1"/>
  <c r="C29" i="17" a="1"/>
  <c r="C29" i="17" s="1"/>
  <c r="E29" i="17" a="1"/>
  <c r="E29" i="17" s="1"/>
  <c r="C30" i="17" a="1"/>
  <c r="C30" i="17" s="1"/>
  <c r="E30" i="17" a="1"/>
  <c r="E30" i="17" s="1"/>
  <c r="C31" i="17" a="1"/>
  <c r="C31" i="17" s="1"/>
  <c r="E31" i="17" a="1"/>
  <c r="E31" i="17" s="1"/>
  <c r="C32" i="17" a="1"/>
  <c r="C32" i="17" s="1"/>
  <c r="E32" i="17" a="1"/>
  <c r="E32" i="17" s="1"/>
  <c r="C33" i="17" a="1"/>
  <c r="C33" i="17" s="1"/>
  <c r="E33" i="17" a="1"/>
  <c r="E33" i="17" s="1"/>
  <c r="C34" i="17" a="1"/>
  <c r="C34" i="17" s="1"/>
  <c r="E34" i="17" a="1"/>
  <c r="E34" i="17" s="1"/>
  <c r="C35" i="17" a="1"/>
  <c r="C35" i="17" s="1"/>
  <c r="E35" i="17" a="1"/>
  <c r="E35" i="17" s="1"/>
  <c r="C36" i="17" a="1"/>
  <c r="C36" i="17" s="1"/>
  <c r="E36" i="17" a="1"/>
  <c r="E36" i="17" s="1"/>
  <c r="N5" i="15"/>
  <c r="L224" i="17"/>
  <c r="K224" i="17"/>
  <c r="K223" i="17"/>
  <c r="L198" i="17"/>
  <c r="K198" i="17"/>
  <c r="K197" i="17"/>
  <c r="L172" i="17"/>
  <c r="K172" i="17"/>
  <c r="K171" i="17"/>
  <c r="L146" i="17"/>
  <c r="K146" i="17"/>
  <c r="K145" i="17"/>
  <c r="L120" i="17"/>
  <c r="K120" i="17"/>
  <c r="K119" i="17"/>
  <c r="L94" i="17"/>
  <c r="K94" i="17"/>
  <c r="K93" i="17"/>
  <c r="L68" i="17"/>
  <c r="K68" i="17"/>
  <c r="K67" i="17"/>
  <c r="K41" i="17"/>
  <c r="L42" i="17"/>
  <c r="K42" i="17"/>
  <c r="D4" i="22"/>
  <c r="D5" i="22"/>
  <c r="D6" i="22"/>
  <c r="D3" i="22"/>
  <c r="D4" i="17"/>
  <c r="D5" i="17"/>
  <c r="D6" i="17"/>
  <c r="D3" i="17"/>
  <c r="O1" i="22"/>
  <c r="S1" i="17"/>
  <c r="S223" i="17"/>
  <c r="R223" i="17"/>
  <c r="Q223" i="17"/>
  <c r="P223" i="17"/>
  <c r="O223" i="17"/>
  <c r="N223" i="17"/>
  <c r="M223" i="17"/>
  <c r="J223" i="17"/>
  <c r="H223" i="17"/>
  <c r="G223" i="17"/>
  <c r="F223" i="17"/>
  <c r="E223" i="17"/>
  <c r="D223" i="17"/>
  <c r="C223" i="17"/>
  <c r="B223" i="17"/>
  <c r="S197" i="17"/>
  <c r="R197" i="17"/>
  <c r="Q197" i="17"/>
  <c r="P197" i="17"/>
  <c r="O197" i="17"/>
  <c r="N197" i="17"/>
  <c r="M197" i="17"/>
  <c r="J197" i="17"/>
  <c r="H197" i="17"/>
  <c r="G197" i="17"/>
  <c r="F197" i="17"/>
  <c r="E197" i="17"/>
  <c r="D197" i="17"/>
  <c r="C197" i="17"/>
  <c r="B197" i="17"/>
  <c r="S171" i="17"/>
  <c r="R171" i="17"/>
  <c r="Q171" i="17"/>
  <c r="P171" i="17"/>
  <c r="O171" i="17"/>
  <c r="N171" i="17"/>
  <c r="M171" i="17"/>
  <c r="J171" i="17"/>
  <c r="H171" i="17"/>
  <c r="G171" i="17"/>
  <c r="F171" i="17"/>
  <c r="E171" i="17"/>
  <c r="D171" i="17"/>
  <c r="C171" i="17"/>
  <c r="B171" i="17"/>
  <c r="S145" i="17"/>
  <c r="R145" i="17"/>
  <c r="Q145" i="17"/>
  <c r="P145" i="17"/>
  <c r="O145" i="17"/>
  <c r="N145" i="17"/>
  <c r="M145" i="17"/>
  <c r="J145" i="17"/>
  <c r="H145" i="17"/>
  <c r="G145" i="17"/>
  <c r="F145" i="17"/>
  <c r="E145" i="17"/>
  <c r="D145" i="17"/>
  <c r="C145" i="17"/>
  <c r="B145" i="17"/>
  <c r="S119" i="17"/>
  <c r="R119" i="17"/>
  <c r="Q119" i="17"/>
  <c r="P119" i="17"/>
  <c r="O119" i="17"/>
  <c r="N119" i="17"/>
  <c r="M119" i="17"/>
  <c r="J119" i="17"/>
  <c r="H119" i="17"/>
  <c r="G119" i="17"/>
  <c r="F119" i="17"/>
  <c r="E119" i="17"/>
  <c r="D119" i="17"/>
  <c r="C119" i="17"/>
  <c r="B119" i="17"/>
  <c r="S93" i="17"/>
  <c r="R93" i="17"/>
  <c r="Q93" i="17"/>
  <c r="P93" i="17"/>
  <c r="O93" i="17"/>
  <c r="N93" i="17"/>
  <c r="M93" i="17"/>
  <c r="J93" i="17"/>
  <c r="L9" i="17" s="1"/>
  <c r="H93" i="17"/>
  <c r="G93" i="17"/>
  <c r="F93" i="17"/>
  <c r="E93" i="17"/>
  <c r="D93" i="17"/>
  <c r="C93" i="17"/>
  <c r="B93" i="17"/>
  <c r="S67" i="17"/>
  <c r="R67" i="17"/>
  <c r="Q67" i="17"/>
  <c r="P67" i="17"/>
  <c r="O67" i="17"/>
  <c r="N67" i="17"/>
  <c r="M67" i="17"/>
  <c r="J67" i="17"/>
  <c r="H67" i="17"/>
  <c r="G67" i="17"/>
  <c r="F67" i="17"/>
  <c r="E67" i="17"/>
  <c r="D67" i="17"/>
  <c r="C67" i="17"/>
  <c r="B67" i="17"/>
  <c r="S41" i="17"/>
  <c r="R41" i="17"/>
  <c r="Q41" i="17"/>
  <c r="P41" i="17"/>
  <c r="O41" i="17"/>
  <c r="N41" i="17"/>
  <c r="M41" i="17"/>
  <c r="J41" i="17"/>
  <c r="H41" i="17"/>
  <c r="G41" i="17"/>
  <c r="F41" i="17"/>
  <c r="E41" i="17"/>
  <c r="D41" i="17"/>
  <c r="C41" i="17"/>
  <c r="B41" i="17"/>
  <c r="K56" i="15"/>
  <c r="M56" i="15"/>
  <c r="O56" i="15"/>
  <c r="Q53" i="15"/>
  <c r="D60" i="15"/>
  <c r="C20" i="22" a="1"/>
  <c r="C20" i="22" s="1"/>
  <c r="C21" i="22" a="1"/>
  <c r="C21" i="22" s="1"/>
  <c r="C22" i="22" a="1"/>
  <c r="C22" i="22" s="1"/>
  <c r="C23" i="22" a="1"/>
  <c r="C23" i="22" s="1"/>
  <c r="C24" i="22" a="1"/>
  <c r="C24" i="22" s="1"/>
  <c r="C25" i="22" a="1"/>
  <c r="C25" i="22" s="1"/>
  <c r="C26" i="22" a="1"/>
  <c r="C26" i="22" s="1"/>
  <c r="C27" i="22" a="1"/>
  <c r="C27" i="22" s="1"/>
  <c r="C28" i="22" a="1"/>
  <c r="C28" i="22" s="1"/>
  <c r="C29" i="22" a="1"/>
  <c r="C29" i="22" s="1"/>
  <c r="C30" i="22" a="1"/>
  <c r="C30" i="22" s="1"/>
  <c r="C31" i="22" a="1"/>
  <c r="C31" i="22" s="1"/>
  <c r="C32" i="22" a="1"/>
  <c r="C32" i="22" s="1"/>
  <c r="C33" i="22" a="1"/>
  <c r="C33" i="22" s="1"/>
  <c r="C34" i="22" a="1"/>
  <c r="C34" i="22" s="1"/>
  <c r="C35" i="22" a="1"/>
  <c r="C35" i="22" s="1"/>
  <c r="C36" i="22" a="1"/>
  <c r="C36" i="22" s="1"/>
  <c r="C37" i="22" a="1"/>
  <c r="C37" i="22" s="1"/>
  <c r="C38" i="22" a="1"/>
  <c r="C38" i="22" s="1"/>
  <c r="C19" i="22" a="1"/>
  <c r="C19" i="22" s="1"/>
  <c r="B48" i="22" s="1" a="1"/>
  <c r="B48" i="22" s="1"/>
  <c r="N1" i="22"/>
  <c r="F225" i="17" a="1"/>
  <c r="F225" i="17" s="1"/>
  <c r="D225" i="17" a="1"/>
  <c r="D225" i="17" s="1"/>
  <c r="F199" i="17" a="1"/>
  <c r="F199" i="17" s="1"/>
  <c r="D199" i="17" a="1"/>
  <c r="D199" i="17" s="1"/>
  <c r="F173" i="17" a="1"/>
  <c r="F173" i="17" s="1"/>
  <c r="D173" i="17" a="1"/>
  <c r="D173" i="17" s="1"/>
  <c r="F147" i="17" a="1"/>
  <c r="F147" i="17" s="1"/>
  <c r="D147" i="17" a="1"/>
  <c r="D147" i="17" s="1"/>
  <c r="F121" i="17" a="1"/>
  <c r="F121" i="17" s="1"/>
  <c r="D121" i="17" a="1"/>
  <c r="D121" i="17" s="1"/>
  <c r="F95" i="17" a="1"/>
  <c r="F95" i="17" s="1"/>
  <c r="D95" i="17" a="1"/>
  <c r="D95" i="17" s="1"/>
  <c r="F69" i="17" a="1"/>
  <c r="F69" i="17" s="1"/>
  <c r="D69" i="17" a="1"/>
  <c r="D69" i="17" s="1"/>
  <c r="F43" i="17" a="1"/>
  <c r="F43" i="17" s="1"/>
  <c r="D43" i="17" a="1"/>
  <c r="D43" i="17" s="1"/>
  <c r="F17" i="17" a="1"/>
  <c r="F17" i="17" s="1"/>
  <c r="E17" i="17" a="1"/>
  <c r="E17" i="17" s="1"/>
  <c r="D17" i="17" a="1"/>
  <c r="D17" i="17" s="1"/>
  <c r="A2" i="24"/>
  <c r="C2" i="24"/>
  <c r="B5" i="24"/>
  <c r="B4" i="24"/>
  <c r="A4" i="24" s="1"/>
  <c r="C4" i="24" s="1"/>
  <c r="B3" i="24"/>
  <c r="A3" i="24"/>
  <c r="C3" i="24" s="1"/>
  <c r="B6" i="24"/>
  <c r="A6" i="24"/>
  <c r="C6" i="24" s="1"/>
  <c r="R245" i="17"/>
  <c r="F67" i="15" s="1"/>
  <c r="R219" i="17"/>
  <c r="R193" i="17"/>
  <c r="F65" i="15" s="1"/>
  <c r="R167" i="17"/>
  <c r="F63" i="15" s="1"/>
  <c r="R141" i="17"/>
  <c r="R115" i="17"/>
  <c r="F61" i="15" s="1"/>
  <c r="R89" i="17"/>
  <c r="R63" i="17"/>
  <c r="F58" i="15" s="1"/>
  <c r="N4" i="15"/>
  <c r="D64" i="15"/>
  <c r="L70" i="22"/>
  <c r="I70" i="22"/>
  <c r="F70" i="22"/>
  <c r="L46" i="22"/>
  <c r="I46" i="22"/>
  <c r="F46" i="22"/>
  <c r="Q26" i="15"/>
  <c r="Q27" i="15"/>
  <c r="Q28" i="15"/>
  <c r="Q29" i="15"/>
  <c r="Q30" i="15"/>
  <c r="Q31" i="15"/>
  <c r="Q32" i="15"/>
  <c r="Q33" i="15"/>
  <c r="Q25" i="15"/>
  <c r="Q24" i="15"/>
  <c r="Q23" i="15"/>
  <c r="R37" i="17"/>
  <c r="F57" i="15" s="1"/>
  <c r="E42" i="22"/>
  <c r="O42" i="22" s="1"/>
  <c r="E41" i="22"/>
  <c r="E40" i="22"/>
  <c r="O40" i="22" s="1"/>
  <c r="F66" i="15"/>
  <c r="F62" i="15"/>
  <c r="F59" i="15"/>
  <c r="M18" i="22"/>
  <c r="M47" i="22" s="1"/>
  <c r="E225" i="17" a="1"/>
  <c r="E225" i="17" s="1"/>
  <c r="E199" i="17" a="1"/>
  <c r="E199" i="17" s="1"/>
  <c r="E173" i="17" a="1"/>
  <c r="E173" i="17" s="1"/>
  <c r="E147" i="17" a="1"/>
  <c r="E147" i="17" s="1"/>
  <c r="E121" i="17" a="1"/>
  <c r="E121" i="17" s="1"/>
  <c r="E95" i="17" a="1"/>
  <c r="E95" i="17" s="1"/>
  <c r="E69" i="17" a="1"/>
  <c r="E69" i="17" s="1"/>
  <c r="E43" i="17" a="1"/>
  <c r="E43" i="17" s="1"/>
  <c r="C17" i="17" a="1"/>
  <c r="C17" i="17" s="1"/>
  <c r="G73" i="22"/>
  <c r="H73" i="22"/>
  <c r="K73" i="22"/>
  <c r="L73" i="22"/>
  <c r="M71" i="22"/>
  <c r="L47" i="22"/>
  <c r="B14" i="17"/>
  <c r="F18" i="22" s="1"/>
  <c r="F47" i="22" s="1"/>
  <c r="N36" i="15"/>
  <c r="O36" i="15"/>
  <c r="P36" i="15"/>
  <c r="N16" i="17"/>
  <c r="Q16" i="15"/>
  <c r="M36" i="15"/>
  <c r="L36" i="15"/>
  <c r="K36" i="15"/>
  <c r="J36" i="15"/>
  <c r="I36" i="15"/>
  <c r="H36" i="15"/>
  <c r="Q35" i="15"/>
  <c r="Q34" i="15"/>
  <c r="Q22" i="15"/>
  <c r="Q21" i="15"/>
  <c r="Q20" i="15"/>
  <c r="Q19" i="15"/>
  <c r="Q18" i="15"/>
  <c r="Q17" i="15"/>
  <c r="Q50" i="15"/>
  <c r="N95" i="17"/>
  <c r="G61" i="17"/>
  <c r="S210" i="17"/>
  <c r="G217" i="17"/>
  <c r="G209" i="17"/>
  <c r="N209" i="17"/>
  <c r="N203" i="17"/>
  <c r="G207" i="17"/>
  <c r="G203" i="17"/>
  <c r="G201" i="17"/>
  <c r="G199" i="17"/>
  <c r="S199" i="17"/>
  <c r="S97" i="17"/>
  <c r="S45" i="17"/>
  <c r="S131" i="17"/>
  <c r="S150" i="17"/>
  <c r="G153" i="17"/>
  <c r="G185" i="17"/>
  <c r="S185" i="17"/>
  <c r="S57" i="17"/>
  <c r="S61" i="17"/>
  <c r="S152" i="17"/>
  <c r="S175" i="17"/>
  <c r="S153" i="17"/>
  <c r="G240" i="17"/>
  <c r="S20" i="17"/>
  <c r="G75" i="17"/>
  <c r="G126" i="17"/>
  <c r="G243" i="17"/>
  <c r="G227" i="17"/>
  <c r="Q55" i="17" l="1"/>
  <c r="P55" i="17"/>
  <c r="P173" i="17"/>
  <c r="Q173" i="17"/>
  <c r="Q202" i="17"/>
  <c r="P202" i="17"/>
  <c r="Q191" i="17"/>
  <c r="P191" i="17"/>
  <c r="Q183" i="17"/>
  <c r="P183" i="17"/>
  <c r="P129" i="17"/>
  <c r="Q129" i="17"/>
  <c r="Q75" i="17"/>
  <c r="P75" i="17"/>
  <c r="Q58" i="17"/>
  <c r="P58" i="17"/>
  <c r="Q199" i="17"/>
  <c r="P199" i="17"/>
  <c r="P217" i="17"/>
  <c r="Q217" i="17"/>
  <c r="P209" i="17"/>
  <c r="Q209" i="17"/>
  <c r="P201" i="17"/>
  <c r="Q201" i="17"/>
  <c r="Q190" i="17"/>
  <c r="P190" i="17"/>
  <c r="Q178" i="17"/>
  <c r="P178" i="17"/>
  <c r="Q97" i="17"/>
  <c r="P97" i="17"/>
  <c r="P74" i="17"/>
  <c r="Q74" i="17"/>
  <c r="Q61" i="17"/>
  <c r="P61" i="17"/>
  <c r="P121" i="17"/>
  <c r="Q121" i="17"/>
  <c r="Q240" i="17"/>
  <c r="P240" i="17"/>
  <c r="Q228" i="17"/>
  <c r="P228" i="17"/>
  <c r="Q204" i="17"/>
  <c r="P204" i="17"/>
  <c r="P185" i="17"/>
  <c r="Q185" i="17"/>
  <c r="Q150" i="17"/>
  <c r="P150" i="17"/>
  <c r="P127" i="17"/>
  <c r="Q127" i="17"/>
  <c r="P123" i="17"/>
  <c r="Q123" i="17"/>
  <c r="P56" i="17"/>
  <c r="Q56" i="17"/>
  <c r="P48" i="17"/>
  <c r="Q48" i="17"/>
  <c r="Q243" i="17"/>
  <c r="P243" i="17"/>
  <c r="P235" i="17"/>
  <c r="Q235" i="17"/>
  <c r="Q227" i="17"/>
  <c r="P227" i="17"/>
  <c r="Q207" i="17"/>
  <c r="P207" i="17"/>
  <c r="Q203" i="17"/>
  <c r="P203" i="17"/>
  <c r="Q192" i="17"/>
  <c r="P192" i="17"/>
  <c r="Q184" i="17"/>
  <c r="P184" i="17"/>
  <c r="P153" i="17"/>
  <c r="O153" i="17" s="1"/>
  <c r="Q153" i="17"/>
  <c r="P149" i="17"/>
  <c r="Q149" i="17"/>
  <c r="P126" i="17"/>
  <c r="Q126" i="17"/>
  <c r="P122" i="17"/>
  <c r="Q122" i="17"/>
  <c r="S165" i="17"/>
  <c r="G140" i="17"/>
  <c r="P140" i="17" s="1"/>
  <c r="S111" i="17"/>
  <c r="S106" i="17"/>
  <c r="S83" i="17"/>
  <c r="S81" i="17"/>
  <c r="S36" i="17"/>
  <c r="S28" i="17"/>
  <c r="S76" i="17"/>
  <c r="G76" i="17"/>
  <c r="Q76" i="17" s="1"/>
  <c r="N225" i="17"/>
  <c r="N127" i="17"/>
  <c r="F64" i="15"/>
  <c r="O73" i="22"/>
  <c r="K9" i="15"/>
  <c r="S206" i="17"/>
  <c r="I9" i="15"/>
  <c r="S225" i="17"/>
  <c r="G225" i="17"/>
  <c r="Q225" i="17" s="1"/>
  <c r="G206" i="17"/>
  <c r="Q206" i="17" s="1"/>
  <c r="S74" i="17"/>
  <c r="O43" i="22"/>
  <c r="F60" i="15"/>
  <c r="F68" i="15" s="1"/>
  <c r="G210" i="17"/>
  <c r="Q210" i="17" s="1"/>
  <c r="S240" i="17"/>
  <c r="N9" i="17"/>
  <c r="N181" i="17"/>
  <c r="G181" i="17"/>
  <c r="Q181" i="17" s="1"/>
  <c r="S181" i="17"/>
  <c r="N128" i="17"/>
  <c r="S128" i="17"/>
  <c r="G128" i="17"/>
  <c r="Q128" i="17" s="1"/>
  <c r="S184" i="17"/>
  <c r="G95" i="17"/>
  <c r="G125" i="17"/>
  <c r="P125" i="17" s="1"/>
  <c r="S125" i="17"/>
  <c r="N99" i="17"/>
  <c r="N207" i="17"/>
  <c r="S130" i="17"/>
  <c r="N74" i="17"/>
  <c r="G229" i="17"/>
  <c r="P229" i="17" s="1"/>
  <c r="G216" i="17"/>
  <c r="G99" i="17"/>
  <c r="Q99" i="17" s="1"/>
  <c r="G130" i="17"/>
  <c r="Q130" i="17" s="1"/>
  <c r="N229" i="17"/>
  <c r="N192" i="17"/>
  <c r="G22" i="17"/>
  <c r="Q22" i="17" s="1"/>
  <c r="G111" i="17"/>
  <c r="Q111" i="17" s="1"/>
  <c r="S192" i="17"/>
  <c r="S216" i="17"/>
  <c r="S59" i="17"/>
  <c r="N230" i="17"/>
  <c r="S230" i="17"/>
  <c r="G59" i="17"/>
  <c r="P59" i="17" s="1"/>
  <c r="G177" i="17"/>
  <c r="Q177" i="17" s="1"/>
  <c r="S190" i="17"/>
  <c r="N241" i="17"/>
  <c r="N73" i="17"/>
  <c r="N151" i="17"/>
  <c r="G231" i="17"/>
  <c r="Q231" i="17" s="1"/>
  <c r="G241" i="17"/>
  <c r="G73" i="17"/>
  <c r="P73" i="17" s="1"/>
  <c r="G176" i="17"/>
  <c r="Q176" i="17" s="1"/>
  <c r="N71" i="22"/>
  <c r="N47" i="22"/>
  <c r="G114" i="17"/>
  <c r="Q114" i="17" s="1"/>
  <c r="S114" i="17"/>
  <c r="N183" i="17"/>
  <c r="S183" i="17"/>
  <c r="F71" i="22"/>
  <c r="N186" i="17"/>
  <c r="S186" i="17"/>
  <c r="N232" i="17"/>
  <c r="G232" i="17"/>
  <c r="P232" i="17" s="1"/>
  <c r="G124" i="17"/>
  <c r="Q124" i="17" s="1"/>
  <c r="G236" i="17"/>
  <c r="P236" i="17" s="1"/>
  <c r="S173" i="17"/>
  <c r="N190" i="17"/>
  <c r="S176" i="17"/>
  <c r="S127" i="17"/>
  <c r="N45" i="17"/>
  <c r="G45" i="17"/>
  <c r="Q45" i="17" s="1"/>
  <c r="N228" i="17"/>
  <c r="S228" i="17"/>
  <c r="N148" i="17"/>
  <c r="G148" i="17"/>
  <c r="Q148" i="17" s="1"/>
  <c r="S212" i="17"/>
  <c r="G212" i="17"/>
  <c r="Q212" i="17" s="1"/>
  <c r="S242" i="17"/>
  <c r="N242" i="17"/>
  <c r="G151" i="17"/>
  <c r="P151" i="17" s="1"/>
  <c r="N179" i="17"/>
  <c r="S179" i="17"/>
  <c r="S218" i="17"/>
  <c r="N218" i="17"/>
  <c r="G186" i="17"/>
  <c r="Q186" i="17" s="1"/>
  <c r="N124" i="17"/>
  <c r="S236" i="17"/>
  <c r="S232" i="17"/>
  <c r="G179" i="17"/>
  <c r="P179" i="17" s="1"/>
  <c r="N97" i="17"/>
  <c r="G242" i="17"/>
  <c r="N177" i="17"/>
  <c r="F12" i="17"/>
  <c r="D12" i="22" s="1"/>
  <c r="D12" i="17"/>
  <c r="D12" i="15"/>
  <c r="D11" i="22" s="1"/>
  <c r="B7" i="24"/>
  <c r="A7" i="24" s="1"/>
  <c r="C7" i="24" s="1"/>
  <c r="A5" i="24"/>
  <c r="B8" i="24"/>
  <c r="N52" i="17"/>
  <c r="G52" i="17"/>
  <c r="P52" i="17" s="1"/>
  <c r="N201" i="17"/>
  <c r="S201" i="17"/>
  <c r="N243" i="17"/>
  <c r="S243" i="17"/>
  <c r="O12" i="17"/>
  <c r="G131" i="17"/>
  <c r="Q131" i="17" s="1"/>
  <c r="N47" i="17"/>
  <c r="S47" i="17"/>
  <c r="G47" i="17"/>
  <c r="Q47" i="17" s="1"/>
  <c r="N79" i="17"/>
  <c r="G79" i="17"/>
  <c r="P79" i="17" s="1"/>
  <c r="S79" i="17"/>
  <c r="N12" i="17"/>
  <c r="M12" i="17" s="1"/>
  <c r="O199" i="17"/>
  <c r="O61" i="17"/>
  <c r="O240" i="17"/>
  <c r="O209" i="17"/>
  <c r="O185" i="17"/>
  <c r="O150" i="17"/>
  <c r="O203" i="17"/>
  <c r="N162" i="17"/>
  <c r="N165" i="17"/>
  <c r="N157" i="17"/>
  <c r="G158" i="17"/>
  <c r="Q158" i="17" s="1"/>
  <c r="N166" i="17"/>
  <c r="N154" i="17"/>
  <c r="N163" i="17"/>
  <c r="N135" i="17"/>
  <c r="S157" i="17"/>
  <c r="G157" i="17"/>
  <c r="Q157" i="17" s="1"/>
  <c r="S137" i="17"/>
  <c r="G133" i="17"/>
  <c r="Q133" i="17" s="1"/>
  <c r="N139" i="17"/>
  <c r="S134" i="17"/>
  <c r="N111" i="17"/>
  <c r="G104" i="17"/>
  <c r="P104" i="17" s="1"/>
  <c r="N114" i="17"/>
  <c r="S110" i="17"/>
  <c r="N106" i="17"/>
  <c r="S108" i="17"/>
  <c r="N113" i="17"/>
  <c r="G109" i="17"/>
  <c r="P109" i="17" s="1"/>
  <c r="G84" i="17"/>
  <c r="P84" i="17" s="1"/>
  <c r="N87" i="17"/>
  <c r="G83" i="17"/>
  <c r="P83" i="17" s="1"/>
  <c r="S82" i="17"/>
  <c r="N81" i="17"/>
  <c r="G32" i="17"/>
  <c r="G24" i="17"/>
  <c r="Q24" i="17" s="1"/>
  <c r="S35" i="17"/>
  <c r="G27" i="17"/>
  <c r="Q27" i="17" s="1"/>
  <c r="S30" i="17"/>
  <c r="S26" i="17"/>
  <c r="S77" i="17"/>
  <c r="N77" i="17"/>
  <c r="G77" i="17"/>
  <c r="P77" i="17" s="1"/>
  <c r="N69" i="17"/>
  <c r="S69" i="17"/>
  <c r="G69" i="17"/>
  <c r="Q69" i="17" s="1"/>
  <c r="N71" i="17"/>
  <c r="G71" i="17"/>
  <c r="P71" i="17" s="1"/>
  <c r="L12" i="15"/>
  <c r="N50" i="17"/>
  <c r="S50" i="17"/>
  <c r="G50" i="17"/>
  <c r="Q50" i="17" s="1"/>
  <c r="N189" i="17"/>
  <c r="G189" i="17"/>
  <c r="P189" i="17" s="1"/>
  <c r="Q36" i="15"/>
  <c r="I12" i="15" s="1"/>
  <c r="K12" i="15"/>
  <c r="O41" i="22"/>
  <c r="N25" i="17"/>
  <c r="S25" i="17"/>
  <c r="G81" i="17"/>
  <c r="P81" i="17" s="1"/>
  <c r="N88" i="17"/>
  <c r="S88" i="17"/>
  <c r="N62" i="17"/>
  <c r="G62" i="17"/>
  <c r="P62" i="17" s="1"/>
  <c r="S104" i="17"/>
  <c r="G163" i="17"/>
  <c r="P163" i="17" s="1"/>
  <c r="G87" i="17"/>
  <c r="Q87" i="17" s="1"/>
  <c r="S87" i="17"/>
  <c r="N83" i="17"/>
  <c r="N110" i="17"/>
  <c r="N136" i="17"/>
  <c r="G136" i="17"/>
  <c r="Q136" i="17" s="1"/>
  <c r="S136" i="17"/>
  <c r="S24" i="17"/>
  <c r="S62" i="17"/>
  <c r="S166" i="17"/>
  <c r="S163" i="17"/>
  <c r="S135" i="17"/>
  <c r="G110" i="17"/>
  <c r="Q110" i="17" s="1"/>
  <c r="G57" i="17"/>
  <c r="P57" i="17" s="1"/>
  <c r="G165" i="17"/>
  <c r="P165" i="17" s="1"/>
  <c r="G106" i="17"/>
  <c r="Q106" i="17" s="1"/>
  <c r="N104" i="17"/>
  <c r="G211" i="17"/>
  <c r="Q211" i="17" s="1"/>
  <c r="S211" i="17"/>
  <c r="S214" i="17"/>
  <c r="N36" i="17"/>
  <c r="G36" i="17"/>
  <c r="S191" i="17"/>
  <c r="N191" i="17"/>
  <c r="N51" i="17"/>
  <c r="S51" i="17"/>
  <c r="N204" i="17"/>
  <c r="S204" i="17"/>
  <c r="G214" i="17"/>
  <c r="Q214" i="17" s="1"/>
  <c r="S189" i="17"/>
  <c r="G51" i="17"/>
  <c r="P51" i="17" s="1"/>
  <c r="N134" i="17"/>
  <c r="G134" i="17"/>
  <c r="Q134" i="17" s="1"/>
  <c r="N161" i="17"/>
  <c r="S161" i="17"/>
  <c r="S78" i="17"/>
  <c r="G78" i="17"/>
  <c r="Q78" i="17" s="1"/>
  <c r="N180" i="17"/>
  <c r="G180" i="17"/>
  <c r="Q180" i="17" s="1"/>
  <c r="S231" i="17"/>
  <c r="N33" i="17"/>
  <c r="S33" i="17"/>
  <c r="N48" i="17"/>
  <c r="S48" i="17"/>
  <c r="G86" i="17"/>
  <c r="P86" i="17" s="1"/>
  <c r="S86" i="17"/>
  <c r="N233" i="17"/>
  <c r="G233" i="17"/>
  <c r="Q233" i="17" s="1"/>
  <c r="N101" i="17"/>
  <c r="S233" i="17"/>
  <c r="N56" i="17"/>
  <c r="S56" i="17"/>
  <c r="N217" i="17"/>
  <c r="S217" i="17"/>
  <c r="N54" i="17"/>
  <c r="G54" i="17"/>
  <c r="P54" i="17" s="1"/>
  <c r="S46" i="17"/>
  <c r="N46" i="17"/>
  <c r="G46" i="17"/>
  <c r="P46" i="17" s="1"/>
  <c r="G72" i="17"/>
  <c r="Q72" i="17" s="1"/>
  <c r="S72" i="17"/>
  <c r="S98" i="17"/>
  <c r="G98" i="17"/>
  <c r="P98" i="17" s="1"/>
  <c r="N98" i="17"/>
  <c r="S208" i="17"/>
  <c r="N208" i="17"/>
  <c r="G208" i="17"/>
  <c r="P208" i="17" s="1"/>
  <c r="N200" i="17"/>
  <c r="S200" i="17"/>
  <c r="N235" i="17"/>
  <c r="S235" i="17"/>
  <c r="S80" i="17"/>
  <c r="S54" i="17"/>
  <c r="G200" i="17"/>
  <c r="P200" i="17" s="1"/>
  <c r="G80" i="17"/>
  <c r="Q80" i="17" s="1"/>
  <c r="N58" i="17"/>
  <c r="S58" i="17"/>
  <c r="N173" i="17"/>
  <c r="G30" i="17"/>
  <c r="Q30" i="17" s="1"/>
  <c r="N30" i="17"/>
  <c r="N96" i="17"/>
  <c r="G96" i="17"/>
  <c r="P96" i="17" s="1"/>
  <c r="S96" i="17"/>
  <c r="N103" i="17"/>
  <c r="G103" i="17"/>
  <c r="P103" i="17" s="1"/>
  <c r="N149" i="17"/>
  <c r="S149" i="17"/>
  <c r="N158" i="17"/>
  <c r="S158" i="17"/>
  <c r="N155" i="17"/>
  <c r="S155" i="17"/>
  <c r="G155" i="17"/>
  <c r="P155" i="17" s="1"/>
  <c r="S187" i="17"/>
  <c r="G187" i="17"/>
  <c r="P187" i="17" s="1"/>
  <c r="N175" i="17"/>
  <c r="G175" i="17"/>
  <c r="Q175" i="17" s="1"/>
  <c r="G35" i="17"/>
  <c r="N35" i="17"/>
  <c r="N75" i="17"/>
  <c r="S75" i="17"/>
  <c r="N132" i="17"/>
  <c r="G132" i="17"/>
  <c r="Q132" i="17" s="1"/>
  <c r="N121" i="17"/>
  <c r="S121" i="17"/>
  <c r="N28" i="17"/>
  <c r="G28" i="17"/>
  <c r="Q28" i="17" s="1"/>
  <c r="N212" i="17"/>
  <c r="M66" i="15"/>
  <c r="G161" i="17"/>
  <c r="Q161" i="17" s="1"/>
  <c r="S122" i="17"/>
  <c r="N122" i="17"/>
  <c r="S31" i="17"/>
  <c r="N31" i="17"/>
  <c r="G31" i="17"/>
  <c r="G105" i="17"/>
  <c r="Q105" i="17" s="1"/>
  <c r="N105" i="17"/>
  <c r="S105" i="17"/>
  <c r="K63" i="15"/>
  <c r="N102" i="17"/>
  <c r="G102" i="17"/>
  <c r="Q102" i="17" s="1"/>
  <c r="S102" i="17"/>
  <c r="N138" i="17"/>
  <c r="S138" i="17"/>
  <c r="G138" i="17"/>
  <c r="P138" i="17" s="1"/>
  <c r="N160" i="17"/>
  <c r="S160" i="17"/>
  <c r="G160" i="17"/>
  <c r="Q160" i="17" s="1"/>
  <c r="N19" i="17"/>
  <c r="S19" i="17"/>
  <c r="G19" i="17"/>
  <c r="Q19" i="17" s="1"/>
  <c r="G85" i="17"/>
  <c r="Q85" i="17" s="1"/>
  <c r="S85" i="17"/>
  <c r="N85" i="17"/>
  <c r="N107" i="17"/>
  <c r="S107" i="17"/>
  <c r="G107" i="17"/>
  <c r="Q107" i="17" s="1"/>
  <c r="G112" i="17"/>
  <c r="Q112" i="17" s="1"/>
  <c r="N112" i="17"/>
  <c r="S112" i="17"/>
  <c r="O66" i="15"/>
  <c r="S113" i="17"/>
  <c r="G113" i="17"/>
  <c r="Q113" i="17" s="1"/>
  <c r="G88" i="17"/>
  <c r="Q88" i="17" s="1"/>
  <c r="M57" i="15"/>
  <c r="S27" i="17"/>
  <c r="S103" i="17"/>
  <c r="G166" i="17"/>
  <c r="P166" i="17" s="1"/>
  <c r="G154" i="17"/>
  <c r="Q154" i="17" s="1"/>
  <c r="N22" i="17"/>
  <c r="N24" i="17"/>
  <c r="S32" i="17"/>
  <c r="S133" i="17"/>
  <c r="S139" i="17"/>
  <c r="O67" i="15"/>
  <c r="G139" i="17"/>
  <c r="Q139" i="17" s="1"/>
  <c r="N32" i="17"/>
  <c r="N27" i="17"/>
  <c r="N86" i="17"/>
  <c r="N133" i="17"/>
  <c r="K61" i="15"/>
  <c r="M67" i="15"/>
  <c r="B49" i="22" a="1"/>
  <c r="B49" i="22" s="1"/>
  <c r="M59" i="15"/>
  <c r="O59" i="15"/>
  <c r="K65" i="15"/>
  <c r="M65" i="15"/>
  <c r="M58" i="15"/>
  <c r="K58" i="15"/>
  <c r="O58" i="15"/>
  <c r="M62" i="15"/>
  <c r="O62" i="15"/>
  <c r="K62" i="15"/>
  <c r="O65" i="15"/>
  <c r="O61" i="15"/>
  <c r="K66" i="15"/>
  <c r="G53" i="17"/>
  <c r="Q53" i="17" s="1"/>
  <c r="S53" i="17"/>
  <c r="N49" i="17"/>
  <c r="S100" i="17"/>
  <c r="G100" i="17"/>
  <c r="P100" i="17" s="1"/>
  <c r="N147" i="17"/>
  <c r="S147" i="17"/>
  <c r="G147" i="17"/>
  <c r="P147" i="17" s="1"/>
  <c r="N164" i="17"/>
  <c r="S164" i="17"/>
  <c r="S213" i="17"/>
  <c r="G213" i="17"/>
  <c r="P213" i="17" s="1"/>
  <c r="G17" i="17"/>
  <c r="P17" i="17" s="1"/>
  <c r="N17" i="17"/>
  <c r="L12" i="17"/>
  <c r="S34" i="17"/>
  <c r="N213" i="17"/>
  <c r="O149" i="17"/>
  <c r="S17" i="17"/>
  <c r="G164" i="17"/>
  <c r="Q164" i="17" s="1"/>
  <c r="N21" i="17"/>
  <c r="G21" i="17"/>
  <c r="Q21" i="17" s="1"/>
  <c r="S21" i="17"/>
  <c r="M61" i="15"/>
  <c r="K59" i="15"/>
  <c r="K57" i="15"/>
  <c r="N34" i="17"/>
  <c r="G34" i="17"/>
  <c r="N29" i="17"/>
  <c r="G29" i="17"/>
  <c r="Q29" i="17" s="1"/>
  <c r="S29" i="17"/>
  <c r="N43" i="17"/>
  <c r="G43" i="17"/>
  <c r="P43" i="17" s="1"/>
  <c r="N178" i="17"/>
  <c r="S178" i="17"/>
  <c r="N237" i="17"/>
  <c r="S237" i="17"/>
  <c r="G237" i="17"/>
  <c r="P237" i="17" s="1"/>
  <c r="G152" i="17"/>
  <c r="P152" i="17" s="1"/>
  <c r="N100" i="17"/>
  <c r="G135" i="17"/>
  <c r="P135" i="17" s="1"/>
  <c r="N82" i="17"/>
  <c r="G82" i="17"/>
  <c r="Q82" i="17" s="1"/>
  <c r="N109" i="17"/>
  <c r="S109" i="17"/>
  <c r="N137" i="17"/>
  <c r="G137" i="17"/>
  <c r="P137" i="17" s="1"/>
  <c r="N126" i="17"/>
  <c r="S126" i="17"/>
  <c r="N123" i="17"/>
  <c r="S123" i="17"/>
  <c r="G159" i="17"/>
  <c r="P159" i="17" s="1"/>
  <c r="N159" i="17"/>
  <c r="S159" i="17"/>
  <c r="N156" i="17"/>
  <c r="G156" i="17"/>
  <c r="Q156" i="17" s="1"/>
  <c r="N182" i="17"/>
  <c r="G182" i="17"/>
  <c r="P182" i="17" s="1"/>
  <c r="N215" i="17"/>
  <c r="G215" i="17"/>
  <c r="Q215" i="17" s="1"/>
  <c r="N244" i="17"/>
  <c r="G244" i="17"/>
  <c r="Q244" i="17" s="1"/>
  <c r="G239" i="17"/>
  <c r="Q239" i="17" s="1"/>
  <c r="G49" i="17"/>
  <c r="P49" i="17" s="1"/>
  <c r="N188" i="17"/>
  <c r="S239" i="17"/>
  <c r="N53" i="17"/>
  <c r="N55" i="17"/>
  <c r="N23" i="17"/>
  <c r="G23" i="17"/>
  <c r="P23" i="17" s="1"/>
  <c r="N18" i="17"/>
  <c r="G18" i="17"/>
  <c r="Q18" i="17" s="1"/>
  <c r="N60" i="17"/>
  <c r="N44" i="17"/>
  <c r="G44" i="17"/>
  <c r="P44" i="17" s="1"/>
  <c r="N84" i="17"/>
  <c r="S84" i="17"/>
  <c r="N72" i="17"/>
  <c r="S70" i="17"/>
  <c r="G70" i="17"/>
  <c r="Q70" i="17" s="1"/>
  <c r="G101" i="17"/>
  <c r="Q101" i="17" s="1"/>
  <c r="N140" i="17"/>
  <c r="S140" i="17"/>
  <c r="N184" i="17"/>
  <c r="N174" i="17"/>
  <c r="G174" i="17"/>
  <c r="P174" i="17" s="1"/>
  <c r="S174" i="17"/>
  <c r="G218" i="17"/>
  <c r="Q218" i="17" s="1"/>
  <c r="S205" i="17"/>
  <c r="G205" i="17"/>
  <c r="P205" i="17" s="1"/>
  <c r="N202" i="17"/>
  <c r="S202" i="17"/>
  <c r="G60" i="17"/>
  <c r="P60" i="17" s="1"/>
  <c r="S23" i="17"/>
  <c r="S244" i="17"/>
  <c r="O57" i="15"/>
  <c r="S162" i="17"/>
  <c r="S154" i="17"/>
  <c r="S55" i="17"/>
  <c r="S182" i="17"/>
  <c r="S156" i="17"/>
  <c r="S148" i="17"/>
  <c r="S49" i="17"/>
  <c r="G188" i="17"/>
  <c r="Q188" i="17" s="1"/>
  <c r="N70" i="17"/>
  <c r="O63" i="15"/>
  <c r="M63" i="15"/>
  <c r="K67" i="15"/>
  <c r="G162" i="17"/>
  <c r="Q162" i="17" s="1"/>
  <c r="G20" i="17"/>
  <c r="P20" i="17" s="1"/>
  <c r="N20" i="17"/>
  <c r="N26" i="17"/>
  <c r="G26" i="17"/>
  <c r="G108" i="17"/>
  <c r="Q108" i="17" s="1"/>
  <c r="N108" i="17"/>
  <c r="N129" i="17"/>
  <c r="S129" i="17"/>
  <c r="G226" i="17"/>
  <c r="Q226" i="17" s="1"/>
  <c r="G230" i="17"/>
  <c r="Q230" i="17" s="1"/>
  <c r="N226" i="17"/>
  <c r="N227" i="17"/>
  <c r="S227" i="17"/>
  <c r="N234" i="17"/>
  <c r="G234" i="17"/>
  <c r="Q234" i="17" s="1"/>
  <c r="N238" i="17"/>
  <c r="G238" i="17"/>
  <c r="Q238" i="17" s="1"/>
  <c r="S238" i="17"/>
  <c r="G33" i="17"/>
  <c r="Q33" i="17" s="1"/>
  <c r="G25" i="17"/>
  <c r="Q25" i="17" s="1"/>
  <c r="S71" i="17"/>
  <c r="P69" i="17" l="1"/>
  <c r="Q43" i="17"/>
  <c r="P18" i="17"/>
  <c r="P19" i="17"/>
  <c r="Q20" i="17"/>
  <c r="Q17" i="17"/>
  <c r="P22" i="17"/>
  <c r="Q23" i="17"/>
  <c r="P21" i="17"/>
  <c r="P131" i="17"/>
  <c r="P26" i="17"/>
  <c r="Q26" i="17"/>
  <c r="P35" i="17"/>
  <c r="Q35" i="17"/>
  <c r="P32" i="17"/>
  <c r="Q32" i="17"/>
  <c r="P76" i="17"/>
  <c r="O76" i="17" s="1"/>
  <c r="Q84" i="17"/>
  <c r="Q103" i="17"/>
  <c r="P130" i="17"/>
  <c r="O130" i="17" s="1"/>
  <c r="P180" i="17"/>
  <c r="P188" i="17"/>
  <c r="P211" i="17"/>
  <c r="Q44" i="17"/>
  <c r="Q52" i="17"/>
  <c r="Q60" i="17"/>
  <c r="Q73" i="17"/>
  <c r="Q81" i="17"/>
  <c r="Q100" i="17"/>
  <c r="P177" i="17"/>
  <c r="Q200" i="17"/>
  <c r="Q208" i="17"/>
  <c r="Q216" i="17"/>
  <c r="Q232" i="17"/>
  <c r="Q49" i="17"/>
  <c r="Q57" i="17"/>
  <c r="P70" i="17"/>
  <c r="P78" i="17"/>
  <c r="Q109" i="17"/>
  <c r="P128" i="17"/>
  <c r="O128" i="17" s="1"/>
  <c r="Q155" i="17"/>
  <c r="Q174" i="17"/>
  <c r="Q182" i="17"/>
  <c r="Q205" i="17"/>
  <c r="Q213" i="17"/>
  <c r="Q229" i="17"/>
  <c r="Q237" i="17"/>
  <c r="Q46" i="17"/>
  <c r="Q54" i="17"/>
  <c r="Q62" i="17"/>
  <c r="Q71" i="17"/>
  <c r="Q79" i="17"/>
  <c r="Q98" i="17"/>
  <c r="P148" i="17"/>
  <c r="Q179" i="17"/>
  <c r="Q187" i="17"/>
  <c r="P210" i="17"/>
  <c r="O210" i="17" s="1"/>
  <c r="P218" i="17"/>
  <c r="P234" i="17"/>
  <c r="P242" i="17"/>
  <c r="O242" i="17" s="1"/>
  <c r="Q51" i="17"/>
  <c r="Q59" i="17"/>
  <c r="P34" i="17"/>
  <c r="Q34" i="17"/>
  <c r="Q165" i="17"/>
  <c r="P181" i="17"/>
  <c r="Q189" i="17"/>
  <c r="P212" i="17"/>
  <c r="P244" i="17"/>
  <c r="P45" i="17"/>
  <c r="P53" i="17"/>
  <c r="P101" i="17"/>
  <c r="Q140" i="17"/>
  <c r="Q159" i="17"/>
  <c r="P186" i="17"/>
  <c r="P233" i="17"/>
  <c r="P241" i="17"/>
  <c r="O241" i="17" s="1"/>
  <c r="Q95" i="17"/>
  <c r="P50" i="17"/>
  <c r="P226" i="17"/>
  <c r="Q83" i="17"/>
  <c r="Q125" i="17"/>
  <c r="Q152" i="17"/>
  <c r="Q242" i="17"/>
  <c r="O212" i="17"/>
  <c r="O236" i="17"/>
  <c r="P72" i="17"/>
  <c r="P80" i="17"/>
  <c r="Q138" i="17"/>
  <c r="P176" i="17"/>
  <c r="P215" i="17"/>
  <c r="P231" i="17"/>
  <c r="O231" i="17" s="1"/>
  <c r="P239" i="17"/>
  <c r="Q147" i="17"/>
  <c r="P225" i="17"/>
  <c r="O225" i="17" s="1"/>
  <c r="Q77" i="17"/>
  <c r="Q96" i="17"/>
  <c r="Q104" i="17"/>
  <c r="Q166" i="17"/>
  <c r="Q236" i="17"/>
  <c r="Q86" i="17"/>
  <c r="P124" i="17"/>
  <c r="P132" i="17"/>
  <c r="Q151" i="17"/>
  <c r="Q163" i="17"/>
  <c r="Q241" i="17"/>
  <c r="P95" i="17"/>
  <c r="O95" i="17" s="1"/>
  <c r="Q137" i="17"/>
  <c r="P175" i="17"/>
  <c r="P206" i="17"/>
  <c r="O206" i="17" s="1"/>
  <c r="P214" i="17"/>
  <c r="P230" i="17"/>
  <c r="P238" i="17"/>
  <c r="P47" i="17"/>
  <c r="P31" i="17"/>
  <c r="Q31" i="17"/>
  <c r="P36" i="17"/>
  <c r="Q36" i="17"/>
  <c r="P99" i="17"/>
  <c r="O99" i="17" s="1"/>
  <c r="Q135" i="17"/>
  <c r="P216" i="17"/>
  <c r="O216" i="17" s="1"/>
  <c r="P162" i="17"/>
  <c r="P156" i="17"/>
  <c r="O156" i="17" s="1"/>
  <c r="P157" i="17"/>
  <c r="P154" i="17"/>
  <c r="O154" i="17" s="1"/>
  <c r="P160" i="17"/>
  <c r="P161" i="17"/>
  <c r="P158" i="17"/>
  <c r="P164" i="17"/>
  <c r="P134" i="17"/>
  <c r="P139" i="17"/>
  <c r="P110" i="17"/>
  <c r="P133" i="17"/>
  <c r="P136" i="17"/>
  <c r="P107" i="17"/>
  <c r="O107" i="17" s="1"/>
  <c r="P85" i="17"/>
  <c r="P102" i="17"/>
  <c r="O102" i="17" s="1"/>
  <c r="P114" i="17"/>
  <c r="O114" i="17" s="1"/>
  <c r="P111" i="17"/>
  <c r="P108" i="17"/>
  <c r="P106" i="17"/>
  <c r="O106" i="17" s="1"/>
  <c r="P112" i="17"/>
  <c r="O112" i="17" s="1"/>
  <c r="P105" i="17"/>
  <c r="P113" i="17"/>
  <c r="P88" i="17"/>
  <c r="O88" i="17" s="1"/>
  <c r="P82" i="17"/>
  <c r="P87" i="17"/>
  <c r="P29" i="17"/>
  <c r="O29" i="17" s="1"/>
  <c r="P30" i="17"/>
  <c r="O30" i="17" s="1"/>
  <c r="P24" i="17"/>
  <c r="O24" i="17" s="1"/>
  <c r="P33" i="17"/>
  <c r="O33" i="17" s="1"/>
  <c r="P28" i="17"/>
  <c r="O28" i="17" s="1"/>
  <c r="P27" i="17"/>
  <c r="O27" i="17" s="1"/>
  <c r="P25" i="17"/>
  <c r="O25" i="17" s="1"/>
  <c r="O127" i="17"/>
  <c r="O125" i="17"/>
  <c r="D20" i="22"/>
  <c r="D19" i="22"/>
  <c r="O74" i="17"/>
  <c r="O111" i="17"/>
  <c r="O22" i="17"/>
  <c r="O232" i="17"/>
  <c r="O79" i="17"/>
  <c r="O148" i="17"/>
  <c r="O181" i="17"/>
  <c r="O201" i="17"/>
  <c r="O229" i="17"/>
  <c r="O97" i="17"/>
  <c r="O131" i="17"/>
  <c r="O192" i="17"/>
  <c r="O207" i="17"/>
  <c r="O179" i="17"/>
  <c r="O45" i="17"/>
  <c r="O173" i="17"/>
  <c r="O47" i="17"/>
  <c r="O183" i="17"/>
  <c r="O243" i="17"/>
  <c r="O73" i="17"/>
  <c r="O190" i="17"/>
  <c r="O59" i="17"/>
  <c r="O186" i="17"/>
  <c r="O75" i="17"/>
  <c r="O56" i="17"/>
  <c r="O100" i="17"/>
  <c r="O124" i="17"/>
  <c r="O52" i="17"/>
  <c r="O122" i="17"/>
  <c r="O176" i="17"/>
  <c r="O177" i="17"/>
  <c r="O151" i="17"/>
  <c r="O208" i="17"/>
  <c r="O218" i="17"/>
  <c r="B10" i="24"/>
  <c r="A10" i="24" s="1"/>
  <c r="C10" i="24" s="1"/>
  <c r="B9" i="24"/>
  <c r="A9" i="24" s="1"/>
  <c r="C9" i="24" s="1"/>
  <c r="A8" i="24"/>
  <c r="C8" i="24" s="1"/>
  <c r="B11" i="24"/>
  <c r="O215" i="17"/>
  <c r="O211" i="17"/>
  <c r="O228" i="17"/>
  <c r="O239" i="17"/>
  <c r="O98" i="17"/>
  <c r="O205" i="17"/>
  <c r="O213" i="17"/>
  <c r="O244" i="17"/>
  <c r="O152" i="17"/>
  <c r="O214" i="17"/>
  <c r="O237" i="17"/>
  <c r="C5" i="24"/>
  <c r="O235" i="17"/>
  <c r="O101" i="17"/>
  <c r="O77" i="17"/>
  <c r="O72" i="17"/>
  <c r="O80" i="17"/>
  <c r="O78" i="17"/>
  <c r="O71" i="17"/>
  <c r="O49" i="17"/>
  <c r="O57" i="17"/>
  <c r="O46" i="17"/>
  <c r="O54" i="17"/>
  <c r="O18" i="17"/>
  <c r="O23" i="17"/>
  <c r="O189" i="17"/>
  <c r="O187" i="17"/>
  <c r="O62" i="17"/>
  <c r="O132" i="17"/>
  <c r="O140" i="17"/>
  <c r="O163" i="17"/>
  <c r="O139" i="17"/>
  <c r="O158" i="17"/>
  <c r="O133" i="17"/>
  <c r="O164" i="17"/>
  <c r="O161" i="17"/>
  <c r="O157" i="17"/>
  <c r="O162" i="17"/>
  <c r="O160" i="17"/>
  <c r="O165" i="17"/>
  <c r="O83" i="17"/>
  <c r="O136" i="17"/>
  <c r="O134" i="17"/>
  <c r="O135" i="17"/>
  <c r="O109" i="17"/>
  <c r="O87" i="17"/>
  <c r="O105" i="17"/>
  <c r="O104" i="17"/>
  <c r="O113" i="17"/>
  <c r="O108" i="17"/>
  <c r="O110" i="17"/>
  <c r="O82" i="17"/>
  <c r="O85" i="17"/>
  <c r="O60" i="15"/>
  <c r="O32" i="17"/>
  <c r="O69" i="17"/>
  <c r="O50" i="17"/>
  <c r="O48" i="17"/>
  <c r="D9" i="22"/>
  <c r="J12" i="15"/>
  <c r="O81" i="17"/>
  <c r="O35" i="17"/>
  <c r="O126" i="17"/>
  <c r="Q59" i="15"/>
  <c r="K23" i="22"/>
  <c r="O191" i="17"/>
  <c r="K25" i="22"/>
  <c r="O96" i="17"/>
  <c r="M23" i="22"/>
  <c r="O36" i="17"/>
  <c r="N34" i="22"/>
  <c r="S63" i="17"/>
  <c r="G75" i="22" s="1"/>
  <c r="J41" i="22"/>
  <c r="O180" i="17"/>
  <c r="O51" i="17"/>
  <c r="O60" i="17"/>
  <c r="Q66" i="15"/>
  <c r="M40" i="22"/>
  <c r="O233" i="17"/>
  <c r="O204" i="17"/>
  <c r="M37" i="22"/>
  <c r="L42" i="22"/>
  <c r="O147" i="17"/>
  <c r="O178" i="17"/>
  <c r="O188" i="17"/>
  <c r="M60" i="15"/>
  <c r="O103" i="17"/>
  <c r="O155" i="17"/>
  <c r="M35" i="22"/>
  <c r="M27" i="22"/>
  <c r="K35" i="22"/>
  <c r="O200" i="17"/>
  <c r="O217" i="17"/>
  <c r="M31" i="22"/>
  <c r="O84" i="17"/>
  <c r="S219" i="17"/>
  <c r="M75" i="22" s="1"/>
  <c r="M42" i="22"/>
  <c r="O34" i="17"/>
  <c r="O58" i="17"/>
  <c r="O175" i="17"/>
  <c r="K24" i="22"/>
  <c r="O86" i="17"/>
  <c r="O19" i="17"/>
  <c r="N115" i="17"/>
  <c r="O166" i="17"/>
  <c r="O31" i="17"/>
  <c r="K20" i="22"/>
  <c r="O26" i="17"/>
  <c r="Q63" i="15"/>
  <c r="O21" i="17"/>
  <c r="K33" i="22"/>
  <c r="O138" i="17"/>
  <c r="N193" i="17"/>
  <c r="L26" i="22"/>
  <c r="L27" i="22"/>
  <c r="L19" i="22"/>
  <c r="L24" i="22"/>
  <c r="L30" i="22"/>
  <c r="L36" i="22"/>
  <c r="L23" i="22"/>
  <c r="L20" i="22"/>
  <c r="L28" i="22"/>
  <c r="L38" i="22"/>
  <c r="L34" i="22"/>
  <c r="L35" i="22"/>
  <c r="L37" i="22"/>
  <c r="L21" i="22"/>
  <c r="L33" i="22"/>
  <c r="L29" i="22"/>
  <c r="L32" i="22"/>
  <c r="L22" i="22"/>
  <c r="L25" i="22"/>
  <c r="O17" i="17"/>
  <c r="H42" i="22"/>
  <c r="H40" i="22"/>
  <c r="H41" i="22"/>
  <c r="N40" i="22"/>
  <c r="N42" i="22"/>
  <c r="O20" i="17"/>
  <c r="N89" i="17"/>
  <c r="N41" i="22"/>
  <c r="O227" i="17"/>
  <c r="N23" i="22"/>
  <c r="N38" i="22"/>
  <c r="L31" i="22"/>
  <c r="F20" i="22"/>
  <c r="F34" i="22"/>
  <c r="F22" i="22"/>
  <c r="N141" i="17"/>
  <c r="S37" i="17"/>
  <c r="I42" i="22"/>
  <c r="O121" i="17"/>
  <c r="O234" i="17"/>
  <c r="N32" i="22"/>
  <c r="N26" i="22"/>
  <c r="N245" i="17"/>
  <c r="N25" i="22"/>
  <c r="K31" i="22"/>
  <c r="Q67" i="15"/>
  <c r="N29" i="22"/>
  <c r="N28" i="22"/>
  <c r="N219" i="17"/>
  <c r="M19" i="22"/>
  <c r="M34" i="22"/>
  <c r="M22" i="22"/>
  <c r="O184" i="17"/>
  <c r="S89" i="17"/>
  <c r="H75" i="22" s="1"/>
  <c r="M28" i="22"/>
  <c r="N30" i="22"/>
  <c r="M36" i="22"/>
  <c r="F28" i="22"/>
  <c r="O137" i="17"/>
  <c r="O53" i="17"/>
  <c r="M30" i="22"/>
  <c r="N21" i="22"/>
  <c r="G41" i="22"/>
  <c r="G42" i="22"/>
  <c r="G40" i="22"/>
  <c r="F35" i="22"/>
  <c r="M64" i="15"/>
  <c r="K32" i="22"/>
  <c r="K41" i="22"/>
  <c r="K40" i="22"/>
  <c r="K42" i="22"/>
  <c r="S115" i="17"/>
  <c r="I75" i="22" s="1"/>
  <c r="M29" i="22"/>
  <c r="M41" i="22"/>
  <c r="Q62" i="15"/>
  <c r="Q58" i="15"/>
  <c r="Q65" i="15"/>
  <c r="Q61" i="15"/>
  <c r="K64" i="15"/>
  <c r="M26" i="22"/>
  <c r="N37" i="17"/>
  <c r="F27" i="22"/>
  <c r="F37" i="22"/>
  <c r="F19" i="22"/>
  <c r="F26" i="22"/>
  <c r="F23" i="22"/>
  <c r="F30" i="22"/>
  <c r="F24" i="22"/>
  <c r="K28" i="22"/>
  <c r="O230" i="17"/>
  <c r="O174" i="17"/>
  <c r="S193" i="17"/>
  <c r="L75" i="22" s="1"/>
  <c r="O44" i="17"/>
  <c r="F21" i="22"/>
  <c r="K34" i="22"/>
  <c r="O159" i="17"/>
  <c r="J40" i="22"/>
  <c r="M24" i="22"/>
  <c r="N63" i="17"/>
  <c r="K60" i="15"/>
  <c r="Q57" i="15"/>
  <c r="N35" i="22"/>
  <c r="I41" i="22"/>
  <c r="M32" i="22"/>
  <c r="N37" i="22"/>
  <c r="F42" i="22"/>
  <c r="F41" i="22"/>
  <c r="F40" i="22"/>
  <c r="S167" i="17"/>
  <c r="K75" i="22" s="1"/>
  <c r="J42" i="22"/>
  <c r="M20" i="22"/>
  <c r="F33" i="22"/>
  <c r="F38" i="22"/>
  <c r="O123" i="17"/>
  <c r="F25" i="22"/>
  <c r="K22" i="22"/>
  <c r="O55" i="17"/>
  <c r="O238" i="17"/>
  <c r="S245" i="17"/>
  <c r="N75" i="22" s="1"/>
  <c r="F29" i="22"/>
  <c r="F31" i="22"/>
  <c r="F32" i="22"/>
  <c r="L41" i="22"/>
  <c r="L40" i="22"/>
  <c r="N19" i="22"/>
  <c r="K21" i="22"/>
  <c r="M38" i="22"/>
  <c r="M25" i="22"/>
  <c r="F36" i="22"/>
  <c r="N24" i="22"/>
  <c r="N31" i="22"/>
  <c r="O182" i="17"/>
  <c r="S141" i="17"/>
  <c r="J75" i="22" s="1"/>
  <c r="O43" i="17"/>
  <c r="M21" i="22"/>
  <c r="N36" i="22"/>
  <c r="N20" i="22"/>
  <c r="O202" i="17"/>
  <c r="N22" i="22"/>
  <c r="K29" i="22"/>
  <c r="K27" i="22"/>
  <c r="K26" i="22"/>
  <c r="K38" i="22"/>
  <c r="K19" i="22"/>
  <c r="K36" i="22"/>
  <c r="K30" i="22"/>
  <c r="N167" i="17"/>
  <c r="K37" i="22"/>
  <c r="N27" i="22"/>
  <c r="O64" i="15"/>
  <c r="N33" i="22"/>
  <c r="M33" i="22"/>
  <c r="O129" i="17"/>
  <c r="B50" i="22" a="1"/>
  <c r="B50" i="22" s="1"/>
  <c r="B51" i="22" s="1" a="1"/>
  <c r="B51" i="22" s="1"/>
  <c r="I40" i="22"/>
  <c r="B14" i="24" l="1"/>
  <c r="B13" i="24"/>
  <c r="A13" i="24" s="1"/>
  <c r="C13" i="24" s="1"/>
  <c r="B12" i="24"/>
  <c r="A12" i="24" s="1"/>
  <c r="C12" i="24" s="1"/>
  <c r="A11" i="24"/>
  <c r="Q141" i="17"/>
  <c r="E62" i="15" s="1"/>
  <c r="G62" i="15" s="1"/>
  <c r="P141" i="17"/>
  <c r="K68" i="15"/>
  <c r="O68" i="15"/>
  <c r="Q115" i="17"/>
  <c r="I72" i="22" s="1"/>
  <c r="I74" i="22" s="1"/>
  <c r="Q60" i="15"/>
  <c r="Q219" i="17"/>
  <c r="E66" i="15" s="1"/>
  <c r="G66" i="15" s="1"/>
  <c r="I49" i="22"/>
  <c r="F49" i="22"/>
  <c r="P219" i="17"/>
  <c r="Q167" i="17"/>
  <c r="K72" i="22" s="1"/>
  <c r="K74" i="22" s="1"/>
  <c r="Q63" i="17"/>
  <c r="G72" i="22" s="1"/>
  <c r="G74" i="22" s="1"/>
  <c r="I48" i="22"/>
  <c r="Q37" i="17"/>
  <c r="F72" i="22" s="1"/>
  <c r="O115" i="17"/>
  <c r="H44" i="15" s="1"/>
  <c r="P115" i="17"/>
  <c r="M68" i="15"/>
  <c r="Q193" i="17"/>
  <c r="E65" i="15" s="1"/>
  <c r="G65" i="15" s="1"/>
  <c r="O193" i="17"/>
  <c r="H47" i="15" s="1"/>
  <c r="P193" i="17"/>
  <c r="J49" i="22"/>
  <c r="K49" i="22"/>
  <c r="P167" i="17"/>
  <c r="Q89" i="17"/>
  <c r="H72" i="22" s="1"/>
  <c r="H74" i="22" s="1"/>
  <c r="O63" i="17"/>
  <c r="H42" i="15" s="1"/>
  <c r="G48" i="22"/>
  <c r="G49" i="22"/>
  <c r="L51" i="22"/>
  <c r="G51" i="22"/>
  <c r="J51" i="22"/>
  <c r="F51" i="22"/>
  <c r="I51" i="22"/>
  <c r="K51" i="22"/>
  <c r="M51" i="22"/>
  <c r="Q245" i="17"/>
  <c r="K39" i="22"/>
  <c r="M39" i="22"/>
  <c r="M44" i="22" s="1"/>
  <c r="N39" i="22"/>
  <c r="D9" i="17"/>
  <c r="D9" i="15"/>
  <c r="Q64" i="15"/>
  <c r="F12" i="15"/>
  <c r="F75" i="22"/>
  <c r="O75" i="22" s="1"/>
  <c r="G12" i="22" s="1"/>
  <c r="O226" i="17"/>
  <c r="P245" i="17"/>
  <c r="O70" i="17"/>
  <c r="H50" i="22" s="1"/>
  <c r="P89" i="17"/>
  <c r="P37" i="17"/>
  <c r="J72" i="22"/>
  <c r="J74" i="22" s="1"/>
  <c r="O141" i="17"/>
  <c r="H45" i="15" s="1"/>
  <c r="J48" i="22"/>
  <c r="O219" i="17"/>
  <c r="H48" i="15" s="1"/>
  <c r="M48" i="22"/>
  <c r="M49" i="22"/>
  <c r="O37" i="17"/>
  <c r="F48" i="22"/>
  <c r="F50" i="22"/>
  <c r="M50" i="22"/>
  <c r="K50" i="22"/>
  <c r="I50" i="22"/>
  <c r="G50" i="22"/>
  <c r="L50" i="22"/>
  <c r="J50" i="22"/>
  <c r="B52" i="22" a="1"/>
  <c r="B52" i="22" s="1"/>
  <c r="B53" i="22" s="1" a="1"/>
  <c r="B53" i="22" s="1"/>
  <c r="P63" i="17"/>
  <c r="L49" i="22"/>
  <c r="G9" i="22"/>
  <c r="O167" i="17"/>
  <c r="H46" i="15" s="1"/>
  <c r="K48" i="22"/>
  <c r="F39" i="22"/>
  <c r="L48" i="22"/>
  <c r="L39" i="22"/>
  <c r="M72" i="22" l="1"/>
  <c r="M74" i="22" s="1"/>
  <c r="E58" i="15"/>
  <c r="G58" i="15" s="1"/>
  <c r="C11" i="24"/>
  <c r="I15" i="15"/>
  <c r="B17" i="24"/>
  <c r="B16" i="24"/>
  <c r="A16" i="24" s="1"/>
  <c r="C16" i="24" s="1"/>
  <c r="B15" i="24"/>
  <c r="A15" i="24" s="1"/>
  <c r="C15" i="24" s="1"/>
  <c r="A14" i="24"/>
  <c r="C14" i="24" s="1"/>
  <c r="E61" i="15"/>
  <c r="G61" i="15" s="1"/>
  <c r="L72" i="22"/>
  <c r="L74" i="22" s="1"/>
  <c r="Q68" i="15"/>
  <c r="E57" i="15"/>
  <c r="G57" i="15" s="1"/>
  <c r="E59" i="15"/>
  <c r="G59" i="15" s="1"/>
  <c r="E63" i="15"/>
  <c r="G63" i="15" s="1"/>
  <c r="K44" i="22"/>
  <c r="B12" i="17"/>
  <c r="L44" i="22"/>
  <c r="B54" i="22" a="1"/>
  <c r="B54" i="22" s="1"/>
  <c r="H54" i="22" s="1"/>
  <c r="N44" i="22"/>
  <c r="F44" i="22"/>
  <c r="D14" i="22"/>
  <c r="O245" i="17"/>
  <c r="H49" i="15" s="1"/>
  <c r="N48" i="22"/>
  <c r="N49" i="22"/>
  <c r="H53" i="22"/>
  <c r="F53" i="22"/>
  <c r="K53" i="22"/>
  <c r="M53" i="22"/>
  <c r="J53" i="22"/>
  <c r="L53" i="22"/>
  <c r="N53" i="22"/>
  <c r="I53" i="22"/>
  <c r="G53" i="22"/>
  <c r="N50" i="22"/>
  <c r="O50" i="22" s="1"/>
  <c r="H49" i="22"/>
  <c r="O89" i="17"/>
  <c r="H43" i="15" s="1"/>
  <c r="H48" i="22"/>
  <c r="E67" i="15"/>
  <c r="G67" i="15" s="1"/>
  <c r="N72" i="22"/>
  <c r="N74" i="22" s="1"/>
  <c r="F74" i="22"/>
  <c r="J52" i="22"/>
  <c r="F52" i="22"/>
  <c r="M52" i="22"/>
  <c r="H52" i="22"/>
  <c r="L52" i="22"/>
  <c r="N52" i="22"/>
  <c r="G52" i="22"/>
  <c r="I52" i="22"/>
  <c r="K52" i="22"/>
  <c r="H41" i="15"/>
  <c r="H51" i="22"/>
  <c r="N51" i="22"/>
  <c r="B12" i="15"/>
  <c r="D10" i="22" s="1"/>
  <c r="E64" i="15" l="1"/>
  <c r="B18" i="24"/>
  <c r="A18" i="24" s="1"/>
  <c r="C18" i="24" s="1"/>
  <c r="A17" i="24"/>
  <c r="C17" i="24" s="1"/>
  <c r="B20" i="24"/>
  <c r="B19" i="24"/>
  <c r="A19" i="24" s="1"/>
  <c r="C19" i="24" s="1"/>
  <c r="D58" i="15"/>
  <c r="J15" i="15"/>
  <c r="B40" i="17"/>
  <c r="G18" i="22" s="1"/>
  <c r="L54" i="22"/>
  <c r="E60" i="15"/>
  <c r="G60" i="15"/>
  <c r="G64" i="15"/>
  <c r="O49" i="22"/>
  <c r="B55" i="22" a="1"/>
  <c r="B55" i="22" s="1"/>
  <c r="I55" i="22" s="1"/>
  <c r="G54" i="22"/>
  <c r="F54" i="22"/>
  <c r="I54" i="22"/>
  <c r="O48" i="22"/>
  <c r="K54" i="22"/>
  <c r="O51" i="22"/>
  <c r="M54" i="22"/>
  <c r="N54" i="22"/>
  <c r="J54" i="22"/>
  <c r="O53" i="22"/>
  <c r="G10" i="22"/>
  <c r="H50" i="15"/>
  <c r="F9" i="17"/>
  <c r="B9" i="17" s="1"/>
  <c r="O72" i="22"/>
  <c r="O52" i="22"/>
  <c r="O74" i="22"/>
  <c r="F9" i="15"/>
  <c r="B9" i="15" s="1"/>
  <c r="E68" i="15" l="1"/>
  <c r="D59" i="15"/>
  <c r="B66" i="17"/>
  <c r="K15" i="15"/>
  <c r="G71" i="22"/>
  <c r="G47" i="22"/>
  <c r="B23" i="24"/>
  <c r="B22" i="24"/>
  <c r="A22" i="24" s="1"/>
  <c r="C22" i="24" s="1"/>
  <c r="A20" i="24"/>
  <c r="C20" i="24" s="1"/>
  <c r="B21" i="24"/>
  <c r="A21" i="24" s="1"/>
  <c r="C21" i="24" s="1"/>
  <c r="G68" i="15"/>
  <c r="K55" i="22"/>
  <c r="F55" i="22"/>
  <c r="B56" i="22" a="1"/>
  <c r="B56" i="22" s="1"/>
  <c r="B57" i="22" s="1" a="1"/>
  <c r="B57" i="22" s="1"/>
  <c r="B58" i="22" s="1" a="1"/>
  <c r="B58" i="22" s="1"/>
  <c r="N58" i="22" s="1"/>
  <c r="L55" i="22"/>
  <c r="M55" i="22"/>
  <c r="N55" i="22"/>
  <c r="H55" i="22"/>
  <c r="J55" i="22"/>
  <c r="G55" i="22"/>
  <c r="O54" i="22"/>
  <c r="L15" i="15" l="1"/>
  <c r="B92" i="17"/>
  <c r="D61" i="15"/>
  <c r="B24" i="24"/>
  <c r="A24" i="24" s="1"/>
  <c r="C24" i="24" s="1"/>
  <c r="A23" i="24"/>
  <c r="C23" i="24" s="1"/>
  <c r="B26" i="24"/>
  <c r="B25" i="24"/>
  <c r="A25" i="24" s="1"/>
  <c r="C25" i="24" s="1"/>
  <c r="H18" i="22"/>
  <c r="G36" i="22"/>
  <c r="G25" i="22"/>
  <c r="G21" i="22"/>
  <c r="G33" i="22"/>
  <c r="G26" i="22"/>
  <c r="G28" i="22"/>
  <c r="G31" i="22"/>
  <c r="G37" i="22"/>
  <c r="G30" i="22"/>
  <c r="G29" i="22"/>
  <c r="G19" i="22"/>
  <c r="G20" i="22"/>
  <c r="G27" i="22"/>
  <c r="G38" i="22"/>
  <c r="G23" i="22"/>
  <c r="G22" i="22"/>
  <c r="G32" i="22"/>
  <c r="G35" i="22"/>
  <c r="G34" i="22"/>
  <c r="G24" i="22"/>
  <c r="L56" i="22"/>
  <c r="M56" i="22"/>
  <c r="H56" i="22"/>
  <c r="G56" i="22"/>
  <c r="F56" i="22"/>
  <c r="O55" i="22"/>
  <c r="M57" i="22"/>
  <c r="I57" i="22"/>
  <c r="I58" i="22"/>
  <c r="J58" i="22"/>
  <c r="I56" i="22"/>
  <c r="K56" i="22"/>
  <c r="J57" i="22"/>
  <c r="K57" i="22"/>
  <c r="B59" i="22" a="1"/>
  <c r="B59" i="22" s="1"/>
  <c r="B60" i="22" s="1" a="1"/>
  <c r="B60" i="22" s="1"/>
  <c r="G60" i="22" s="1"/>
  <c r="L58" i="22"/>
  <c r="K58" i="22"/>
  <c r="F57" i="22"/>
  <c r="M58" i="22"/>
  <c r="N56" i="22"/>
  <c r="J56" i="22"/>
  <c r="G57" i="22"/>
  <c r="N57" i="22"/>
  <c r="H57" i="22"/>
  <c r="H58" i="22"/>
  <c r="F58" i="22"/>
  <c r="L57" i="22"/>
  <c r="G58" i="22"/>
  <c r="B28" i="24" l="1"/>
  <c r="A28" i="24" s="1"/>
  <c r="C28" i="24" s="1"/>
  <c r="B29" i="24"/>
  <c r="B27" i="24"/>
  <c r="A27" i="24" s="1"/>
  <c r="C27" i="24" s="1"/>
  <c r="A26" i="24"/>
  <c r="C26" i="24" s="1"/>
  <c r="I18" i="22"/>
  <c r="H21" i="22"/>
  <c r="H30" i="22"/>
  <c r="H34" i="22"/>
  <c r="H35" i="22"/>
  <c r="H33" i="22"/>
  <c r="H22" i="22"/>
  <c r="H36" i="22"/>
  <c r="H37" i="22"/>
  <c r="H23" i="22"/>
  <c r="H27" i="22"/>
  <c r="H19" i="22"/>
  <c r="H32" i="22"/>
  <c r="H31" i="22"/>
  <c r="H24" i="22"/>
  <c r="H38" i="22"/>
  <c r="H29" i="22"/>
  <c r="H25" i="22"/>
  <c r="H26" i="22"/>
  <c r="H20" i="22"/>
  <c r="H28" i="22"/>
  <c r="G39" i="22"/>
  <c r="H71" i="22"/>
  <c r="H47" i="22"/>
  <c r="D62" i="15"/>
  <c r="M15" i="15"/>
  <c r="B118" i="17"/>
  <c r="O58" i="22"/>
  <c r="O57" i="22"/>
  <c r="O56" i="22"/>
  <c r="B61" i="22" a="1"/>
  <c r="B61" i="22" s="1"/>
  <c r="B62" i="22" s="1" a="1"/>
  <c r="B62" i="22" s="1"/>
  <c r="F62" i="22" s="1"/>
  <c r="K60" i="22"/>
  <c r="I60" i="22"/>
  <c r="F59" i="22"/>
  <c r="N59" i="22"/>
  <c r="F60" i="22"/>
  <c r="N60" i="22"/>
  <c r="L59" i="22"/>
  <c r="I59" i="22"/>
  <c r="L60" i="22"/>
  <c r="H60" i="22"/>
  <c r="M60" i="22"/>
  <c r="H59" i="22"/>
  <c r="J59" i="22"/>
  <c r="G59" i="22"/>
  <c r="J60" i="22"/>
  <c r="M59" i="22"/>
  <c r="K59" i="22"/>
  <c r="B144" i="17" l="1"/>
  <c r="D63" i="15"/>
  <c r="J18" i="22"/>
  <c r="I27" i="22"/>
  <c r="I31" i="22"/>
  <c r="I25" i="22"/>
  <c r="I20" i="22"/>
  <c r="I37" i="22"/>
  <c r="I32" i="22"/>
  <c r="I24" i="22"/>
  <c r="I38" i="22"/>
  <c r="I21" i="22"/>
  <c r="I22" i="22"/>
  <c r="I35" i="22"/>
  <c r="I28" i="22"/>
  <c r="I26" i="22"/>
  <c r="I34" i="22"/>
  <c r="I19" i="22"/>
  <c r="I29" i="22"/>
  <c r="I36" i="22"/>
  <c r="I23" i="22"/>
  <c r="I30" i="22"/>
  <c r="I33" i="22"/>
  <c r="H39" i="22"/>
  <c r="H44" i="22" s="1"/>
  <c r="G44" i="22"/>
  <c r="I71" i="22"/>
  <c r="I47" i="22"/>
  <c r="A29" i="24"/>
  <c r="C29" i="24" s="1"/>
  <c r="B30" i="24"/>
  <c r="A30" i="24" s="1"/>
  <c r="C30" i="24" s="1"/>
  <c r="B31" i="24"/>
  <c r="A31" i="24" s="1"/>
  <c r="C31" i="24" s="1"/>
  <c r="O60" i="22"/>
  <c r="O59" i="22"/>
  <c r="K61" i="22"/>
  <c r="M61" i="22"/>
  <c r="K62" i="22"/>
  <c r="G62" i="22"/>
  <c r="J62" i="22"/>
  <c r="B63" i="22" a="1"/>
  <c r="B63" i="22" s="1"/>
  <c r="M63" i="22" s="1"/>
  <c r="H62" i="22"/>
  <c r="F61" i="22"/>
  <c r="N61" i="22"/>
  <c r="M62" i="22"/>
  <c r="I62" i="22"/>
  <c r="L61" i="22"/>
  <c r="H61" i="22"/>
  <c r="I61" i="22"/>
  <c r="L62" i="22"/>
  <c r="N62" i="22"/>
  <c r="J61" i="22"/>
  <c r="G61" i="22"/>
  <c r="J71" i="22" l="1"/>
  <c r="J47" i="22"/>
  <c r="K18" i="22"/>
  <c r="J19" i="22"/>
  <c r="J34" i="22"/>
  <c r="O34" i="22" s="1"/>
  <c r="J25" i="22"/>
  <c r="O25" i="22" s="1"/>
  <c r="J37" i="22"/>
  <c r="O37" i="22" s="1"/>
  <c r="J27" i="22"/>
  <c r="O27" i="22" s="1"/>
  <c r="J38" i="22"/>
  <c r="O38" i="22" s="1"/>
  <c r="J24" i="22"/>
  <c r="O24" i="22" s="1"/>
  <c r="J29" i="22"/>
  <c r="O29" i="22" s="1"/>
  <c r="J28" i="22"/>
  <c r="O28" i="22" s="1"/>
  <c r="J23" i="22"/>
  <c r="O23" i="22" s="1"/>
  <c r="J21" i="22"/>
  <c r="O21" i="22" s="1"/>
  <c r="J31" i="22"/>
  <c r="O31" i="22" s="1"/>
  <c r="J33" i="22"/>
  <c r="O33" i="22" s="1"/>
  <c r="J32" i="22"/>
  <c r="O32" i="22" s="1"/>
  <c r="J35" i="22"/>
  <c r="O35" i="22" s="1"/>
  <c r="J26" i="22"/>
  <c r="O26" i="22" s="1"/>
  <c r="J30" i="22"/>
  <c r="O30" i="22" s="1"/>
  <c r="J36" i="22"/>
  <c r="O36" i="22" s="1"/>
  <c r="J22" i="22"/>
  <c r="O22" i="22" s="1"/>
  <c r="J20" i="22"/>
  <c r="O20" i="22" s="1"/>
  <c r="I39" i="22"/>
  <c r="I44" i="22" s="1"/>
  <c r="I2" i="24"/>
  <c r="O61" i="22"/>
  <c r="O62" i="22"/>
  <c r="B64" i="22" a="1"/>
  <c r="B64" i="22" s="1"/>
  <c r="M64" i="22" s="1"/>
  <c r="N63" i="22"/>
  <c r="J63" i="22"/>
  <c r="F63" i="22"/>
  <c r="I63" i="22"/>
  <c r="K63" i="22"/>
  <c r="G63" i="22"/>
  <c r="L63" i="22"/>
  <c r="H63" i="22"/>
  <c r="J39" i="22" l="1"/>
  <c r="J44" i="22" s="1"/>
  <c r="G13" i="22" s="1"/>
  <c r="K71" i="22"/>
  <c r="K47" i="22"/>
  <c r="O19" i="22"/>
  <c r="O39" i="22" s="1"/>
  <c r="O63" i="22"/>
  <c r="B65" i="22" a="1"/>
  <c r="B65" i="22" s="1"/>
  <c r="I65" i="22" s="1"/>
  <c r="K64" i="22"/>
  <c r="N64" i="22"/>
  <c r="J64" i="22"/>
  <c r="F64" i="22"/>
  <c r="I64" i="22"/>
  <c r="L64" i="22"/>
  <c r="H64" i="22"/>
  <c r="G64" i="22"/>
  <c r="G11" i="22" l="1"/>
  <c r="G14" i="22" s="1"/>
  <c r="O44" i="22"/>
  <c r="O64" i="22"/>
  <c r="B66" i="22" a="1"/>
  <c r="B66" i="22" s="1"/>
  <c r="I66" i="22" s="1"/>
  <c r="K65" i="22"/>
  <c r="N65" i="22"/>
  <c r="J65" i="22"/>
  <c r="H65" i="22"/>
  <c r="M65" i="22"/>
  <c r="G65" i="22"/>
  <c r="L65" i="22"/>
  <c r="F65" i="22"/>
  <c r="O65" i="22" l="1"/>
  <c r="B67" i="22" a="1"/>
  <c r="B67" i="22" s="1"/>
  <c r="J67" i="22" s="1"/>
  <c r="G66" i="22"/>
  <c r="N66" i="22"/>
  <c r="L66" i="22"/>
  <c r="K66" i="22"/>
  <c r="H66" i="22"/>
  <c r="M66" i="22"/>
  <c r="J66" i="22"/>
  <c r="F66" i="22"/>
  <c r="O66" i="22" l="1"/>
  <c r="J68" i="22"/>
  <c r="F67" i="22"/>
  <c r="F68" i="22" s="1"/>
  <c r="N67" i="22"/>
  <c r="N68" i="22" s="1"/>
  <c r="G67" i="22"/>
  <c r="G68" i="22" s="1"/>
  <c r="M67" i="22"/>
  <c r="M68" i="22" s="1"/>
  <c r="H67" i="22"/>
  <c r="H68" i="22" s="1"/>
  <c r="I67" i="22"/>
  <c r="I68" i="22" s="1"/>
  <c r="K67" i="22"/>
  <c r="K68" i="22" s="1"/>
  <c r="L67" i="22"/>
  <c r="L68" i="22" s="1"/>
  <c r="O68" i="22" l="1"/>
  <c r="O67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Patrice Mulvihill</author>
  </authors>
  <commentList>
    <comment ref="G15" authorId="0" shapeId="0" xr:uid="{4A8BB2CF-7AD0-4697-A685-257AC7AA1B56}">
      <text>
        <r>
          <rPr>
            <sz val="16"/>
            <color indexed="81"/>
            <rFont val="Tahoma"/>
            <family val="2"/>
          </rPr>
          <t xml:space="preserve">Drop down menu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Patrice Mulvihill</author>
  </authors>
  <commentList>
    <comment ref="K16" authorId="0" shapeId="0" xr:uid="{00000000-0006-0000-0200-000002000000}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works correctly for your region)</t>
        </r>
      </text>
    </comment>
    <comment ref="K42" authorId="0" shapeId="0" xr:uid="{00000000-0006-0000-0200-000004000000}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68" authorId="0" shapeId="0" xr:uid="{00000000-0006-0000-0200-000006000000}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94" authorId="0" shapeId="0" xr:uid="{00000000-0006-0000-0200-000008000000}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120" authorId="0" shapeId="0" xr:uid="{00000000-0006-0000-0200-00000A000000}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146" authorId="0" shapeId="0" xr:uid="{00000000-0006-0000-0200-00000C000000}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172" authorId="0" shapeId="0" xr:uid="{00000000-0006-0000-0200-00000E000000}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198" authorId="0" shapeId="0" xr:uid="{00000000-0006-0000-0200-000010000000}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224" authorId="0" shapeId="0" xr:uid="{00000000-0006-0000-0200-000012000000}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</commentList>
</comments>
</file>

<file path=xl/sharedStrings.xml><?xml version="1.0" encoding="utf-8"?>
<sst xmlns="http://schemas.openxmlformats.org/spreadsheetml/2006/main" count="267" uniqueCount="169">
  <si>
    <t>Project Title</t>
  </si>
  <si>
    <t>Intern name</t>
  </si>
  <si>
    <t>Total Award</t>
  </si>
  <si>
    <t>Partner(s) contribution</t>
  </si>
  <si>
    <t xml:space="preserve">Section 1: Breakdown of Internships </t>
  </si>
  <si>
    <t xml:space="preserve">Total </t>
  </si>
  <si>
    <t>Intern</t>
  </si>
  <si>
    <t>Requested Invoice date</t>
  </si>
  <si>
    <t>Amount</t>
  </si>
  <si>
    <t xml:space="preserve">TOTAL EXPENSES: </t>
  </si>
  <si>
    <t xml:space="preserve">Named IU # </t>
  </si>
  <si>
    <t>TBD #</t>
  </si>
  <si>
    <t>Partner Contribution</t>
  </si>
  <si>
    <t xml:space="preserve">Additional Partner contribution </t>
  </si>
  <si>
    <t xml:space="preserve">Additional Partner Contibution </t>
  </si>
  <si>
    <t xml:space="preserve">Total Award </t>
  </si>
  <si>
    <t>Total Internships</t>
  </si>
  <si>
    <t>Total</t>
  </si>
  <si>
    <r>
      <rPr>
        <b/>
        <sz val="11"/>
        <color theme="1"/>
        <rFont val="Calibri"/>
        <family val="2"/>
        <scheme val="minor"/>
      </rPr>
      <t>Internship Period</t>
    </r>
    <r>
      <rPr>
        <b/>
        <sz val="10"/>
        <color theme="1"/>
        <rFont val="Calibri"/>
        <family val="2"/>
        <scheme val="minor"/>
      </rPr>
      <t xml:space="preserve"> (4 to 6 months per unit)</t>
    </r>
  </si>
  <si>
    <t>Stipend</t>
  </si>
  <si>
    <t>Term #</t>
  </si>
  <si>
    <t xml:space="preserve">Funding Type </t>
  </si>
  <si>
    <t>Partner</t>
  </si>
  <si>
    <t>Funding type</t>
  </si>
  <si>
    <t xml:space="preserve">Term </t>
  </si>
  <si>
    <t>Term 4</t>
  </si>
  <si>
    <t xml:space="preserve">Term 1 </t>
  </si>
  <si>
    <t xml:space="preserve">Term 2 </t>
  </si>
  <si>
    <t xml:space="preserve">Term 3 </t>
  </si>
  <si>
    <t xml:space="preserve">Term 5 </t>
  </si>
  <si>
    <t xml:space="preserve">Term 6 </t>
  </si>
  <si>
    <t>Note Section</t>
  </si>
  <si>
    <t>Cluster</t>
  </si>
  <si>
    <t>Standard</t>
  </si>
  <si>
    <t>Total Number of Internships</t>
  </si>
  <si>
    <t>Total Partner Contribution</t>
  </si>
  <si>
    <t>Additional Partner Contribution</t>
  </si>
  <si>
    <t>Total Stipends</t>
  </si>
  <si>
    <t>TOTAL AWARD</t>
  </si>
  <si>
    <t>INTERNSHIP STIPEND ALLOCATIONS (min $10,000 per internship)</t>
  </si>
  <si>
    <t>Intern Name</t>
  </si>
  <si>
    <t>TOTAL STIPENDS PER TERM</t>
  </si>
  <si>
    <t>TOTAL INTERNSHIPS PER TERM</t>
  </si>
  <si>
    <t>PARTNER CONTRIBUTION</t>
  </si>
  <si>
    <t>Partner Organization</t>
  </si>
  <si>
    <t>PARTNER CONTRIBUTION FUNDS REQUIRED PER TERM</t>
  </si>
  <si>
    <t>ADDITIONAL PARTNER CONTRIBUTION (if applicable)</t>
  </si>
  <si>
    <t>Internship Units</t>
  </si>
  <si>
    <t xml:space="preserve">Term Invoicing </t>
  </si>
  <si>
    <t xml:space="preserve">Year 1 </t>
  </si>
  <si>
    <t xml:space="preserve">Year 2 </t>
  </si>
  <si>
    <t>Future</t>
  </si>
  <si>
    <t xml:space="preserve">Project IU # </t>
  </si>
  <si>
    <t>Year 3</t>
  </si>
  <si>
    <t xml:space="preserve">TOTAL PARTNER CONTRIBUTION </t>
  </si>
  <si>
    <t>Additional Funds</t>
  </si>
  <si>
    <t>Totals</t>
  </si>
  <si>
    <t xml:space="preserve">Detail </t>
  </si>
  <si>
    <t xml:space="preserve">Expected Submission Date </t>
  </si>
  <si>
    <t>TBD</t>
  </si>
  <si>
    <t>Budget Type</t>
  </si>
  <si>
    <t>University Contribution</t>
  </si>
  <si>
    <t>University Co-Funding Amount</t>
  </si>
  <si>
    <t>UNIVERSITY CONTRIBUTION</t>
  </si>
  <si>
    <t>IT Number:</t>
  </si>
  <si>
    <t>First Partner Organisation</t>
  </si>
  <si>
    <t>Second Partner Organisation</t>
  </si>
  <si>
    <t>Third Partner Organisation</t>
  </si>
  <si>
    <t xml:space="preserve">Additional Partner Contribution </t>
  </si>
  <si>
    <t>Partner(s) Contribution</t>
  </si>
  <si>
    <t>Academic Supervisor / Account Holder</t>
  </si>
  <si>
    <t>Year 4</t>
  </si>
  <si>
    <t>Year 5</t>
  </si>
  <si>
    <t>Co-Supervisor</t>
  </si>
  <si>
    <t>Term</t>
  </si>
  <si>
    <t>Year</t>
  </si>
  <si>
    <t>Payment Date</t>
  </si>
  <si>
    <t>First Partner Org.</t>
  </si>
  <si>
    <t>Second Partner Org.</t>
  </si>
  <si>
    <t>Third Partner Org.</t>
  </si>
  <si>
    <t>% Splitting</t>
  </si>
  <si>
    <t>Splits</t>
  </si>
  <si>
    <t>&lt;---- totals must match ----&gt;</t>
  </si>
  <si>
    <t xml:space="preserve">Section 3.1: Invoicing </t>
  </si>
  <si>
    <t>Section 3.2: Invoicing - Multiple Partners</t>
  </si>
  <si>
    <t>Project Length</t>
  </si>
  <si>
    <t>Year 1</t>
  </si>
  <si>
    <t>Required - Must complete Term 1</t>
  </si>
  <si>
    <t>Partner Co-fund</t>
  </si>
  <si>
    <t>University Co-fund</t>
  </si>
  <si>
    <t xml:space="preserve">*Subject to confirmation in annual check in </t>
  </si>
  <si>
    <t>Year 1 Total</t>
  </si>
  <si>
    <t>Year 2 Total</t>
  </si>
  <si>
    <t>Upon Submission</t>
  </si>
  <si>
    <t>Additional Partner contribution</t>
  </si>
  <si>
    <t>&lt;--- Select terms of payment</t>
  </si>
  <si>
    <t>Note: For each intern/TBD indicate the number of internships, by expected start date range in section 1 (i.e. 1)- the start date of the internship decides the term it should appear in, i.e. if start date is June 15th 2017 = term May - August 2017</t>
  </si>
  <si>
    <t xml:space="preserve">Invoice schedule </t>
  </si>
  <si>
    <t xml:space="preserve"> Invoice date</t>
  </si>
  <si>
    <t xml:space="preserve">Total contribution (before tax) </t>
  </si>
  <si>
    <t>*Note: Payment is due upon receipt and applicable tax will be added on Invoice</t>
  </si>
  <si>
    <t>Office supplies / stationery</t>
  </si>
  <si>
    <t>Use of equipment or specialized equipment</t>
  </si>
  <si>
    <t>Access to relevant company material, personnel</t>
  </si>
  <si>
    <t>Industry partner supervision</t>
  </si>
  <si>
    <t>Other, please specifiy:</t>
  </si>
  <si>
    <t>&lt;--- Select % Splitting Y/N</t>
  </si>
  <si>
    <t>&lt;--- Enter IT number if available</t>
  </si>
  <si>
    <t>&lt;--- Drop down  Select budget type</t>
  </si>
  <si>
    <t>Guide to complete this worksheet</t>
  </si>
  <si>
    <t>Begin with Summary tab</t>
  </si>
  <si>
    <t>Return and complete - Summary tab:</t>
  </si>
  <si>
    <t xml:space="preserve">Steps: </t>
  </si>
  <si>
    <t>Place 1’s in the appropriate terms when interns expected to start, Year 3 on can be multiples i.e 2 or more etc</t>
  </si>
  <si>
    <r>
      <t xml:space="preserve">Adjust stipend in column </t>
    </r>
    <r>
      <rPr>
        <b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(yellow) if applicable</t>
    </r>
  </si>
  <si>
    <r>
      <t>Additional partner contribution can be added in colum</t>
    </r>
    <r>
      <rPr>
        <b/>
        <sz val="11"/>
        <color theme="1"/>
        <rFont val="Calibri"/>
        <family val="2"/>
        <scheme val="minor"/>
      </rPr>
      <t xml:space="preserve"> R</t>
    </r>
  </si>
  <si>
    <r>
      <t xml:space="preserve">Cell </t>
    </r>
    <r>
      <rPr>
        <b/>
        <sz val="11"/>
        <color theme="1"/>
        <rFont val="Calibri"/>
        <family val="2"/>
        <scheme val="minor"/>
      </rPr>
      <t>C52</t>
    </r>
    <r>
      <rPr>
        <sz val="11"/>
        <color theme="1"/>
        <rFont val="Calibri"/>
        <family val="2"/>
        <scheme val="minor"/>
      </rPr>
      <t xml:space="preserve"> – select ‘Term’ vs. ‘Annual’ payment schedule</t>
    </r>
  </si>
  <si>
    <t>Section 2.1: breakdown research costs</t>
  </si>
  <si>
    <t xml:space="preserve">Section 2.2: Additional resources - please record any additional resources that will be used to completed this project other than the Mitacs Award. </t>
  </si>
  <si>
    <r>
      <rPr>
        <b/>
        <sz val="11"/>
        <color theme="1"/>
        <rFont val="Calibri"/>
        <family val="2"/>
        <scheme val="minor"/>
      </rPr>
      <t xml:space="preserve">Stipend  </t>
    </r>
    <r>
      <rPr>
        <b/>
        <sz val="10"/>
        <color theme="1"/>
        <rFont val="Calibri"/>
        <family val="2"/>
        <scheme val="minor"/>
      </rPr>
      <t xml:space="preserve">
(Auto - min. $10,000 per internship unit)</t>
    </r>
  </si>
  <si>
    <r>
      <rPr>
        <b/>
        <sz val="11"/>
        <color theme="1"/>
        <rFont val="Calibri"/>
        <family val="2"/>
        <scheme val="minor"/>
      </rPr>
      <t>Stipend Overwrite</t>
    </r>
    <r>
      <rPr>
        <b/>
        <sz val="10"/>
        <color theme="1"/>
        <rFont val="Calibri"/>
        <family val="2"/>
        <scheme val="minor"/>
      </rPr>
      <t xml:space="preserve"> (if more than $10,000 auto)</t>
    </r>
  </si>
  <si>
    <t>Section 2.2: Project expenses outside of the Mitacs Award value - InKind contribution</t>
  </si>
  <si>
    <r>
      <t xml:space="preserve">Co Funding Option </t>
    </r>
    <r>
      <rPr>
        <sz val="11"/>
        <color theme="1"/>
        <rFont val="Calibri"/>
        <family val="2"/>
        <scheme val="minor"/>
      </rPr>
      <t xml:space="preserve">(no selection required unless advised) </t>
    </r>
  </si>
  <si>
    <t>By Term</t>
  </si>
  <si>
    <t>Mitacs-Accelerate - Detailed Budget</t>
  </si>
  <si>
    <t>Section 2.1: Summary of research expenses</t>
  </si>
  <si>
    <t>Research Expenses</t>
  </si>
  <si>
    <t>Total Research Expenses</t>
  </si>
  <si>
    <t>TOTAL RESEARCH EXPENSES (FLEX FUNDS) AVAILABLE PER TERM</t>
  </si>
  <si>
    <t>RESEARCH/MATERIAL EXPENSES (FLEX FUNDS)</t>
  </si>
  <si>
    <t>TOTAL RESEARCH EXPENSES (FLEX FUNDS) ALLOCATED PER TERM</t>
  </si>
  <si>
    <r>
      <t xml:space="preserve">Cell </t>
    </r>
    <r>
      <rPr>
        <b/>
        <sz val="11"/>
        <color theme="1"/>
        <rFont val="Calibri"/>
        <family val="2"/>
        <scheme val="minor"/>
      </rPr>
      <t>I3</t>
    </r>
    <r>
      <rPr>
        <sz val="11"/>
        <color theme="1"/>
        <rFont val="Calibri"/>
        <family val="2"/>
        <scheme val="minor"/>
      </rPr>
      <t xml:space="preserve"> – select ‘Standard’ or ‘Cluster’</t>
    </r>
  </si>
  <si>
    <t>Next move to the Detailed Budget tab:</t>
  </si>
  <si>
    <t>&lt;--- Earliest date payment would be available to the Intern</t>
  </si>
  <si>
    <t>Complete ‘Project Title’ and fields related to partner organizations</t>
  </si>
  <si>
    <t>TBD IU #</t>
  </si>
  <si>
    <t>No</t>
  </si>
  <si>
    <t>Start Date</t>
  </si>
  <si>
    <t>End Date</t>
  </si>
  <si>
    <t>Jan - Apr 2017,May - Aug 2017,Sep - Dec 2017,Jan - Apr 2018,May - Aug 2018,Sep - Dec 2018,Jan - Apr 2019,May - Aug 2019,Sep - Dec 2019,Jan - Apr 2020,May - Aug 2020,Sep - Dec 2020,Jan - Apr 2021,May - Aug 2021,Sep - Dec 2021,Jan - Apr 2022,May - Aug 2022</t>
  </si>
  <si>
    <t>Internship Type</t>
  </si>
  <si>
    <t xml:space="preserve">University Co-fund </t>
  </si>
  <si>
    <t xml:space="preserve">Academic Institution </t>
  </si>
  <si>
    <t xml:space="preserve">Note: Interns will often be paid according to academic institution payroll so start dates on the 1st or 15th of a month are advised. </t>
  </si>
  <si>
    <t>Academic Institution</t>
  </si>
  <si>
    <t xml:space="preserve">Earliest Recommended Start Date of First Internship </t>
  </si>
  <si>
    <t>Earliest Start Date For International Travel</t>
  </si>
  <si>
    <t>Masters-fellowship</t>
  </si>
  <si>
    <t>PHD-fellowship</t>
  </si>
  <si>
    <t>College</t>
  </si>
  <si>
    <t>Masters</t>
  </si>
  <si>
    <t>PDF</t>
  </si>
  <si>
    <t>PhD</t>
  </si>
  <si>
    <t>International Masters</t>
  </si>
  <si>
    <t>International Masters-fellowship</t>
  </si>
  <si>
    <t>International PDF</t>
  </si>
  <si>
    <t>International PhD</t>
  </si>
  <si>
    <t>International PHD-fellowship</t>
  </si>
  <si>
    <t>&lt;--- Please input expected date of submission to Mitacs (Please use whichever format (DD/MM/YYYY, MM/DD/YYYY or YYYY/MM/DD) works correctly for your region)</t>
  </si>
  <si>
    <t xml:space="preserve"> </t>
  </si>
  <si>
    <r>
      <t xml:space="preserve">Section 1: Complete columns </t>
    </r>
    <r>
      <rPr>
        <b/>
        <sz val="11"/>
        <color theme="1"/>
        <rFont val="Calibri"/>
        <family val="2"/>
        <scheme val="minor"/>
      </rPr>
      <t>B – G.</t>
    </r>
    <r>
      <rPr>
        <sz val="11"/>
        <color theme="1"/>
        <rFont val="Calibri"/>
        <family val="2"/>
        <scheme val="minor"/>
      </rPr>
      <t xml:space="preserve"> Only one intern per line.</t>
    </r>
  </si>
  <si>
    <r>
      <t xml:space="preserve">Select appropriate term when project starts in cell </t>
    </r>
    <r>
      <rPr>
        <b/>
        <sz val="11"/>
        <color theme="1"/>
        <rFont val="Calibri"/>
        <family val="2"/>
        <scheme val="minor"/>
      </rPr>
      <t>H15</t>
    </r>
  </si>
  <si>
    <r>
      <t xml:space="preserve">If funds to be split across partner, select ‘splitting’ in cell </t>
    </r>
    <r>
      <rPr>
        <b/>
        <sz val="11"/>
        <color theme="1"/>
        <rFont val="Calibri"/>
        <family val="2"/>
        <scheme val="minor"/>
      </rPr>
      <t>K52</t>
    </r>
  </si>
  <si>
    <r>
      <t xml:space="preserve">Cell </t>
    </r>
    <r>
      <rPr>
        <b/>
        <sz val="11"/>
        <color theme="1"/>
        <rFont val="Calibri"/>
        <family val="2"/>
        <scheme val="minor"/>
      </rPr>
      <t>N3</t>
    </r>
    <r>
      <rPr>
        <sz val="11"/>
        <color theme="1"/>
        <rFont val="Calibri"/>
        <family val="2"/>
        <scheme val="minor"/>
      </rPr>
      <t xml:space="preserve"> – fill in expected submission date. Note the earliest recommended start date in cell </t>
    </r>
    <r>
      <rPr>
        <b/>
        <sz val="11"/>
        <color theme="1"/>
        <rFont val="Calibri"/>
        <family val="2"/>
        <scheme val="minor"/>
      </rPr>
      <t>N4</t>
    </r>
  </si>
  <si>
    <r>
      <t xml:space="preserve">Term 1 must be completed columns </t>
    </r>
    <r>
      <rPr>
        <b/>
        <sz val="11"/>
        <color theme="1"/>
        <rFont val="Calibri"/>
        <family val="2"/>
        <scheme val="minor"/>
      </rPr>
      <t>J – L</t>
    </r>
    <r>
      <rPr>
        <sz val="11"/>
        <color theme="1"/>
        <rFont val="Calibri"/>
        <family val="2"/>
        <scheme val="minor"/>
      </rPr>
      <t xml:space="preserve"> </t>
    </r>
  </si>
  <si>
    <t>Accelerate Budget and Invoice Schedule</t>
  </si>
  <si>
    <t>May - Aug 2019</t>
  </si>
  <si>
    <t>Industrial Post Doc</t>
  </si>
  <si>
    <t>College,College 10k,Masters,Masters-fellowship,PDF,PhD,PHD-fellowship,Industrial Post Doc,International Masters,International Masters-fellowship,International PDF,International PhD,International PHD-fellowship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</si>
</sst>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&quot;$&quot;* #,##0_);_(&quot;$&quot;* \(#,##0\);_(&quot;$&quot;* &quot;-&quot;??_);_(@_)"/>
    <numFmt numFmtId="166" formatCode="&quot;$&quot;#,##0.00"/>
    <numFmt numFmtId="167" formatCode="[$-409]d\-mmm\-yyyy;@"/>
    <numFmt numFmtId="168" formatCode="_-* #,##0.00_-;\-* #,##0.00_-;_-* \-??_-;_-@_-"/>
    <numFmt numFmtId="169" formatCode="_(\$* #,##0.00_);_(\$* \(#,##0.00\);_(\$* \-??_);_(@_)"/>
    <numFmt numFmtId="170" formatCode="[$-1009]mmmm\ d\,\ yyyy;@"/>
    <numFmt numFmtId="171" formatCode="[$-409]d\-mmm\-yy;@"/>
    <numFmt numFmtId="172" formatCode="[$-409]mmm\ d\,\ yyyy;@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indexed="8"/>
      <name val="Calibri"/>
      <family val="2"/>
    </font>
    <font>
      <sz val="13"/>
      <color indexed="8"/>
      <name val="Calibri"/>
      <family val="2"/>
    </font>
    <font>
      <b/>
      <sz val="11"/>
      <color theme="1" tint="0.499984740745262"/>
      <name val="Calibri"/>
      <family val="2"/>
      <scheme val="minor"/>
    </font>
    <font>
      <sz val="11"/>
      <color rgb="FF000000"/>
      <name val="Calibri"/>
      <family val="2"/>
      <charset val="1"/>
    </font>
    <font>
      <sz val="16"/>
      <color indexed="81"/>
      <name val="Tahoma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1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1" fillId="0" borderId="0" applyBorder="0" applyProtection="0"/>
    <xf numFmtId="43" fontId="1" fillId="0" borderId="0" applyFont="0" applyFill="0" applyBorder="0" applyAlignment="0" applyProtection="0"/>
    <xf numFmtId="169" fontId="11" fillId="0" borderId="0" applyBorder="0" applyProtection="0"/>
    <xf numFmtId="0" fontId="11" fillId="0" borderId="0"/>
    <xf numFmtId="9" fontId="1" fillId="0" borderId="0" applyFont="0" applyFill="0" applyBorder="0" applyAlignment="0" applyProtection="0"/>
  </cellStyleXfs>
  <cellXfs count="454"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0" xfId="0" applyFont="1"/>
    <xf numFmtId="0" fontId="0" fillId="0" borderId="0" xfId="0" applyAlignment="1">
      <alignment wrapText="1"/>
    </xf>
    <xf numFmtId="0" fontId="0" fillId="5" borderId="37" xfId="0" applyFill="1" applyBorder="1"/>
    <xf numFmtId="0" fontId="0" fillId="0" borderId="0" xfId="0" applyAlignment="1" applyProtection="1">
      <alignment wrapText="1"/>
    </xf>
    <xf numFmtId="0" fontId="0" fillId="0" borderId="0" xfId="0" applyFill="1" applyAlignment="1" applyProtection="1">
      <alignment wrapText="1"/>
    </xf>
    <xf numFmtId="0" fontId="0" fillId="0" borderId="0" xfId="0" applyProtection="1"/>
    <xf numFmtId="0" fontId="0" fillId="0" borderId="0" xfId="0" applyFont="1" applyProtection="1"/>
    <xf numFmtId="0" fontId="0" fillId="0" borderId="0" xfId="0" applyFont="1" applyBorder="1" applyAlignment="1" applyProtection="1">
      <alignment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0" fillId="0" borderId="0" xfId="0" applyFill="1" applyBorder="1" applyAlignment="1" applyProtection="1">
      <alignment wrapText="1"/>
    </xf>
    <xf numFmtId="0" fontId="0" fillId="0" borderId="0" xfId="0" applyFill="1" applyBorder="1" applyProtection="1"/>
    <xf numFmtId="0" fontId="3" fillId="0" borderId="0" xfId="0" applyFont="1" applyFill="1" applyBorder="1" applyAlignment="1" applyProtection="1">
      <alignment vertical="center" wrapText="1"/>
    </xf>
    <xf numFmtId="0" fontId="0" fillId="0" borderId="0" xfId="0" applyFill="1" applyProtection="1"/>
    <xf numFmtId="166" fontId="2" fillId="0" borderId="0" xfId="0" applyNumberFormat="1" applyFont="1" applyFill="1" applyBorder="1" applyAlignment="1" applyProtection="1">
      <alignment wrapText="1"/>
    </xf>
    <xf numFmtId="15" fontId="0" fillId="0" borderId="0" xfId="0" applyNumberFormat="1" applyFill="1" applyBorder="1" applyAlignment="1" applyProtection="1">
      <alignment wrapText="1"/>
    </xf>
    <xf numFmtId="0" fontId="0" fillId="0" borderId="0" xfId="0" applyFont="1" applyFill="1" applyProtection="1"/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Fill="1" applyBorder="1" applyProtection="1"/>
    <xf numFmtId="0" fontId="0" fillId="0" borderId="0" xfId="0" applyFont="1" applyBorder="1" applyProtection="1"/>
    <xf numFmtId="0" fontId="3" fillId="0" borderId="0" xfId="0" applyFont="1" applyProtection="1"/>
    <xf numFmtId="0" fontId="4" fillId="0" borderId="0" xfId="0" applyFont="1" applyFill="1" applyBorder="1" applyAlignment="1" applyProtection="1">
      <alignment horizontal="left" wrapText="1"/>
    </xf>
    <xf numFmtId="165" fontId="3" fillId="0" borderId="0" xfId="1" applyNumberFormat="1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166" fontId="6" fillId="4" borderId="10" xfId="0" applyNumberFormat="1" applyFont="1" applyFill="1" applyBorder="1" applyAlignment="1" applyProtection="1">
      <alignment vertical="center" wrapText="1"/>
    </xf>
    <xf numFmtId="15" fontId="4" fillId="2" borderId="10" xfId="0" applyNumberFormat="1" applyFont="1" applyFill="1" applyBorder="1" applyAlignment="1" applyProtection="1">
      <alignment horizontal="left" vertical="center"/>
    </xf>
    <xf numFmtId="15" fontId="4" fillId="2" borderId="23" xfId="0" applyNumberFormat="1" applyFont="1" applyFill="1" applyBorder="1" applyAlignment="1" applyProtection="1">
      <alignment horizontal="left" vertical="center"/>
    </xf>
    <xf numFmtId="15" fontId="4" fillId="2" borderId="23" xfId="0" applyNumberFormat="1" applyFont="1" applyFill="1" applyBorder="1" applyAlignment="1" applyProtection="1">
      <alignment horizontal="left" vertical="center" wrapText="1"/>
    </xf>
    <xf numFmtId="166" fontId="0" fillId="2" borderId="23" xfId="0" applyNumberFormat="1" applyFont="1" applyFill="1" applyBorder="1" applyProtection="1"/>
    <xf numFmtId="166" fontId="0" fillId="2" borderId="25" xfId="0" applyNumberFormat="1" applyFont="1" applyFill="1" applyBorder="1" applyProtection="1"/>
    <xf numFmtId="166" fontId="0" fillId="0" borderId="0" xfId="0" applyNumberFormat="1" applyFont="1" applyProtection="1"/>
    <xf numFmtId="0" fontId="5" fillId="0" borderId="0" xfId="0" applyFont="1" applyProtection="1"/>
    <xf numFmtId="0" fontId="3" fillId="0" borderId="0" xfId="0" applyFont="1" applyFill="1" applyBorder="1" applyAlignment="1" applyProtection="1">
      <alignment horizontal="center" wrapText="1"/>
    </xf>
    <xf numFmtId="166" fontId="3" fillId="0" borderId="0" xfId="0" applyNumberFormat="1" applyFont="1" applyFill="1" applyBorder="1" applyAlignment="1" applyProtection="1">
      <alignment vertical="center"/>
    </xf>
    <xf numFmtId="14" fontId="3" fillId="0" borderId="0" xfId="0" applyNumberFormat="1" applyFont="1" applyFill="1" applyBorder="1" applyAlignment="1" applyProtection="1">
      <alignment vertical="center" wrapText="1"/>
    </xf>
    <xf numFmtId="0" fontId="0" fillId="3" borderId="0" xfId="0" applyFill="1" applyProtection="1"/>
    <xf numFmtId="164" fontId="0" fillId="3" borderId="0" xfId="0" applyNumberFormat="1" applyFill="1" applyProtection="1"/>
    <xf numFmtId="0" fontId="4" fillId="0" borderId="0" xfId="0" applyFont="1"/>
    <xf numFmtId="0" fontId="0" fillId="0" borderId="0" xfId="0" applyAlignment="1" applyProtection="1">
      <alignment horizontal="center"/>
    </xf>
    <xf numFmtId="14" fontId="0" fillId="0" borderId="0" xfId="0" applyNumberFormat="1"/>
    <xf numFmtId="0" fontId="6" fillId="3" borderId="19" xfId="0" applyFont="1" applyFill="1" applyBorder="1" applyAlignment="1" applyProtection="1">
      <alignment horizontal="center" vertical="center"/>
      <protection locked="0"/>
    </xf>
    <xf numFmtId="0" fontId="6" fillId="3" borderId="1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164" fontId="0" fillId="0" borderId="1" xfId="0" applyNumberFormat="1" applyFont="1" applyBorder="1" applyAlignment="1" applyProtection="1">
      <alignment horizontal="right" vertical="center"/>
      <protection locked="0"/>
    </xf>
    <xf numFmtId="164" fontId="0" fillId="0" borderId="0" xfId="0" applyNumberFormat="1" applyAlignment="1" applyProtection="1">
      <alignment horizontal="right"/>
    </xf>
    <xf numFmtId="164" fontId="5" fillId="0" borderId="0" xfId="0" applyNumberFormat="1" applyFont="1" applyAlignment="1" applyProtection="1">
      <alignment horizontal="right"/>
    </xf>
    <xf numFmtId="164" fontId="4" fillId="0" borderId="0" xfId="1" applyNumberFormat="1" applyFont="1" applyFill="1" applyBorder="1" applyAlignment="1" applyProtection="1">
      <alignment horizontal="right"/>
    </xf>
    <xf numFmtId="164" fontId="4" fillId="0" borderId="0" xfId="0" applyNumberFormat="1" applyFont="1" applyFill="1" applyBorder="1" applyAlignment="1" applyProtection="1">
      <alignment horizontal="right"/>
    </xf>
    <xf numFmtId="164" fontId="0" fillId="0" borderId="0" xfId="0" applyNumberFormat="1" applyFont="1" applyAlignment="1" applyProtection="1">
      <alignment horizontal="right"/>
    </xf>
    <xf numFmtId="9" fontId="13" fillId="0" borderId="0" xfId="7" applyFont="1" applyFill="1" applyBorder="1" applyProtection="1"/>
    <xf numFmtId="0" fontId="5" fillId="0" borderId="0" xfId="0" applyFont="1" applyBorder="1" applyAlignment="1" applyProtection="1">
      <alignment horizontal="center" vertical="top" wrapText="1"/>
    </xf>
    <xf numFmtId="166" fontId="6" fillId="4" borderId="23" xfId="0" applyNumberFormat="1" applyFont="1" applyFill="1" applyBorder="1" applyAlignment="1" applyProtection="1">
      <alignment vertical="center" wrapText="1"/>
    </xf>
    <xf numFmtId="0" fontId="0" fillId="0" borderId="0" xfId="0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164" fontId="6" fillId="2" borderId="1" xfId="0" applyNumberFormat="1" applyFont="1" applyFill="1" applyBorder="1" applyAlignment="1" applyProtection="1">
      <alignment horizontal="right" vertical="center" wrapText="1"/>
      <protection hidden="1"/>
    </xf>
    <xf numFmtId="0" fontId="3" fillId="2" borderId="1" xfId="0" applyFont="1" applyFill="1" applyBorder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left" vertical="center"/>
      <protection hidden="1"/>
    </xf>
    <xf numFmtId="0" fontId="3" fillId="2" borderId="34" xfId="0" applyFont="1" applyFill="1" applyBorder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Border="1" applyAlignment="1" applyProtection="1">
      <alignment vertical="center" wrapText="1"/>
    </xf>
    <xf numFmtId="0" fontId="15" fillId="0" borderId="24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 wrapText="1"/>
    </xf>
    <xf numFmtId="0" fontId="3" fillId="3" borderId="50" xfId="0" applyFont="1" applyFill="1" applyBorder="1" applyAlignment="1" applyProtection="1">
      <alignment horizontal="center" vertical="center"/>
      <protection locked="0"/>
    </xf>
    <xf numFmtId="0" fontId="3" fillId="3" borderId="51" xfId="0" applyFont="1" applyFill="1" applyBorder="1" applyAlignment="1" applyProtection="1">
      <alignment horizontal="center" vertical="center"/>
      <protection locked="0"/>
    </xf>
    <xf numFmtId="0" fontId="3" fillId="3" borderId="52" xfId="0" applyFont="1" applyFill="1" applyBorder="1" applyAlignment="1" applyProtection="1">
      <alignment horizontal="center" vertical="center"/>
      <protection locked="0"/>
    </xf>
    <xf numFmtId="0" fontId="3" fillId="3" borderId="53" xfId="0" applyFont="1" applyFill="1" applyBorder="1" applyAlignment="1" applyProtection="1">
      <alignment horizontal="center" vertical="center"/>
      <protection locked="0"/>
    </xf>
    <xf numFmtId="0" fontId="3" fillId="3" borderId="54" xfId="0" applyFont="1" applyFill="1" applyBorder="1" applyAlignment="1" applyProtection="1">
      <alignment horizontal="center" vertical="center"/>
      <protection locked="0"/>
    </xf>
    <xf numFmtId="0" fontId="3" fillId="3" borderId="55" xfId="0" applyFont="1" applyFill="1" applyBorder="1" applyAlignment="1" applyProtection="1">
      <alignment horizontal="center" vertical="center"/>
      <protection locked="0"/>
    </xf>
    <xf numFmtId="0" fontId="3" fillId="3" borderId="56" xfId="0" applyFont="1" applyFill="1" applyBorder="1" applyAlignment="1" applyProtection="1">
      <alignment horizontal="center" vertical="center"/>
      <protection locked="0"/>
    </xf>
    <xf numFmtId="0" fontId="3" fillId="3" borderId="57" xfId="0" applyFont="1" applyFill="1" applyBorder="1" applyAlignment="1" applyProtection="1">
      <alignment horizontal="center" vertical="center"/>
      <protection locked="0"/>
    </xf>
    <xf numFmtId="0" fontId="3" fillId="3" borderId="58" xfId="0" applyFont="1" applyFill="1" applyBorder="1" applyAlignment="1" applyProtection="1">
      <alignment horizontal="center" vertical="center"/>
      <protection locked="0"/>
    </xf>
    <xf numFmtId="166" fontId="6" fillId="4" borderId="20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/>
    </xf>
    <xf numFmtId="0" fontId="6" fillId="7" borderId="19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wrapText="1"/>
    </xf>
    <xf numFmtId="171" fontId="18" fillId="2" borderId="5" xfId="0" applyNumberFormat="1" applyFont="1" applyFill="1" applyBorder="1" applyAlignment="1" applyProtection="1">
      <alignment horizontal="center" wrapText="1"/>
      <protection hidden="1"/>
    </xf>
    <xf numFmtId="171" fontId="18" fillId="2" borderId="72" xfId="0" applyNumberFormat="1" applyFont="1" applyFill="1" applyBorder="1" applyAlignment="1" applyProtection="1">
      <alignment horizontal="center" wrapText="1"/>
      <protection hidden="1"/>
    </xf>
    <xf numFmtId="0" fontId="13" fillId="0" borderId="0" xfId="0" applyFont="1" applyFill="1" applyBorder="1" applyAlignment="1" applyProtection="1">
      <alignment horizontal="left" wrapText="1"/>
    </xf>
    <xf numFmtId="0" fontId="4" fillId="2" borderId="74" xfId="0" applyFont="1" applyFill="1" applyBorder="1" applyAlignment="1" applyProtection="1"/>
    <xf numFmtId="0" fontId="4" fillId="2" borderId="72" xfId="0" applyFont="1" applyFill="1" applyBorder="1" applyAlignment="1" applyProtection="1"/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/>
    </xf>
    <xf numFmtId="0" fontId="4" fillId="2" borderId="6" xfId="0" applyFont="1" applyFill="1" applyBorder="1" applyAlignment="1" applyProtection="1">
      <alignment horizontal="center" vertical="center" wrapText="1"/>
      <protection hidden="1"/>
    </xf>
    <xf numFmtId="15" fontId="4" fillId="2" borderId="10" xfId="0" applyNumberFormat="1" applyFont="1" applyFill="1" applyBorder="1" applyAlignment="1" applyProtection="1">
      <alignment horizontal="left" vertical="center"/>
      <protection hidden="1"/>
    </xf>
    <xf numFmtId="15" fontId="4" fillId="2" borderId="23" xfId="0" applyNumberFormat="1" applyFont="1" applyFill="1" applyBorder="1" applyAlignment="1" applyProtection="1">
      <alignment horizontal="left" vertical="center"/>
      <protection hidden="1"/>
    </xf>
    <xf numFmtId="15" fontId="4" fillId="2" borderId="23" xfId="0" applyNumberFormat="1" applyFont="1" applyFill="1" applyBorder="1" applyAlignment="1" applyProtection="1">
      <alignment horizontal="left" vertical="center" wrapText="1"/>
      <protection hidden="1"/>
    </xf>
    <xf numFmtId="15" fontId="4" fillId="2" borderId="2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 applyProtection="1">
      <alignment vertical="center" wrapText="1"/>
      <protection hidden="1"/>
    </xf>
    <xf numFmtId="0" fontId="4" fillId="2" borderId="2" xfId="0" applyFont="1" applyFill="1" applyBorder="1" applyAlignment="1" applyProtection="1">
      <alignment vertical="center" wrapText="1"/>
      <protection hidden="1"/>
    </xf>
    <xf numFmtId="0" fontId="4" fillId="2" borderId="6" xfId="0" applyFont="1" applyFill="1" applyBorder="1" applyAlignment="1" applyProtection="1">
      <alignment vertical="center" wrapText="1"/>
      <protection hidden="1"/>
    </xf>
    <xf numFmtId="164" fontId="0" fillId="0" borderId="0" xfId="0" applyNumberFormat="1" applyAlignment="1" applyProtection="1">
      <alignment horizontal="right"/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164" fontId="3" fillId="0" borderId="0" xfId="0" applyNumberFormat="1" applyFont="1" applyFill="1" applyBorder="1" applyAlignment="1" applyProtection="1">
      <alignment horizontal="right" wrapText="1"/>
      <protection hidden="1"/>
    </xf>
    <xf numFmtId="164" fontId="6" fillId="0" borderId="0" xfId="0" applyNumberFormat="1" applyFont="1" applyFill="1" applyBorder="1" applyAlignment="1" applyProtection="1">
      <alignment horizontal="right" wrapText="1"/>
      <protection hidden="1"/>
    </xf>
    <xf numFmtId="164" fontId="4" fillId="0" borderId="0" xfId="1" applyNumberFormat="1" applyFont="1" applyFill="1" applyBorder="1" applyAlignment="1" applyProtection="1">
      <alignment horizontal="right"/>
      <protection hidden="1"/>
    </xf>
    <xf numFmtId="164" fontId="4" fillId="2" borderId="23" xfId="0" applyNumberFormat="1" applyFont="1" applyFill="1" applyBorder="1" applyAlignment="1" applyProtection="1">
      <alignment horizontal="right" vertical="center" wrapText="1"/>
      <protection hidden="1"/>
    </xf>
    <xf numFmtId="164" fontId="0" fillId="2" borderId="23" xfId="0" applyNumberFormat="1" applyFont="1" applyFill="1" applyBorder="1" applyAlignment="1" applyProtection="1">
      <alignment horizontal="right"/>
      <protection hidden="1"/>
    </xf>
    <xf numFmtId="164" fontId="0" fillId="2" borderId="25" xfId="0" applyNumberFormat="1" applyFont="1" applyFill="1" applyBorder="1" applyAlignment="1" applyProtection="1">
      <alignment horizontal="right"/>
      <protection hidden="1"/>
    </xf>
    <xf numFmtId="164" fontId="3" fillId="0" borderId="0" xfId="0" applyNumberFormat="1" applyFont="1" applyFill="1" applyBorder="1" applyAlignment="1" applyProtection="1">
      <alignment horizontal="right" vertical="center"/>
      <protection hidden="1"/>
    </xf>
    <xf numFmtId="164" fontId="6" fillId="0" borderId="0" xfId="1" applyNumberFormat="1" applyFont="1" applyFill="1" applyBorder="1" applyAlignment="1" applyProtection="1">
      <alignment horizontal="right" vertical="center"/>
      <protection hidden="1"/>
    </xf>
    <xf numFmtId="164" fontId="4" fillId="0" borderId="0" xfId="0" applyNumberFormat="1" applyFont="1" applyFill="1" applyBorder="1" applyAlignment="1" applyProtection="1">
      <alignment horizontal="right"/>
      <protection hidden="1"/>
    </xf>
    <xf numFmtId="0" fontId="4" fillId="2" borderId="5" xfId="0" applyFont="1" applyFill="1" applyBorder="1" applyAlignment="1" applyProtection="1">
      <alignment vertical="center" wrapText="1"/>
      <protection hidden="1"/>
    </xf>
    <xf numFmtId="164" fontId="4" fillId="2" borderId="5" xfId="1" applyFont="1" applyFill="1" applyBorder="1" applyAlignment="1" applyProtection="1">
      <alignment vertical="center" wrapText="1"/>
      <protection hidden="1"/>
    </xf>
    <xf numFmtId="164" fontId="4" fillId="2" borderId="5" xfId="1" applyFont="1" applyFill="1" applyBorder="1" applyAlignment="1" applyProtection="1">
      <alignment wrapText="1"/>
      <protection hidden="1"/>
    </xf>
    <xf numFmtId="0" fontId="0" fillId="3" borderId="0" xfId="0" applyFill="1" applyBorder="1" applyProtection="1"/>
    <xf numFmtId="0" fontId="0" fillId="3" borderId="37" xfId="0" applyFill="1" applyBorder="1" applyProtection="1"/>
    <xf numFmtId="0" fontId="4" fillId="6" borderId="71" xfId="0" applyFont="1" applyFill="1" applyBorder="1" applyAlignment="1" applyProtection="1">
      <alignment vertical="center" wrapText="1"/>
    </xf>
    <xf numFmtId="0" fontId="4" fillId="6" borderId="74" xfId="0" applyFont="1" applyFill="1" applyBorder="1" applyAlignment="1" applyProtection="1">
      <alignment vertical="center" wrapText="1"/>
    </xf>
    <xf numFmtId="0" fontId="4" fillId="6" borderId="72" xfId="0" applyFont="1" applyFill="1" applyBorder="1" applyAlignment="1" applyProtection="1">
      <alignment vertical="center" wrapText="1"/>
    </xf>
    <xf numFmtId="171" fontId="18" fillId="2" borderId="41" xfId="0" applyNumberFormat="1" applyFont="1" applyFill="1" applyBorder="1" applyAlignment="1" applyProtection="1">
      <alignment horizontal="center" wrapText="1"/>
      <protection hidden="1"/>
    </xf>
    <xf numFmtId="0" fontId="4" fillId="0" borderId="0" xfId="0" applyFont="1" applyAlignment="1">
      <alignment horizont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167" fontId="20" fillId="2" borderId="19" xfId="0" applyNumberFormat="1" applyFont="1" applyFill="1" applyBorder="1" applyAlignment="1" applyProtection="1">
      <alignment horizontal="center" wrapText="1"/>
      <protection hidden="1"/>
    </xf>
    <xf numFmtId="171" fontId="20" fillId="2" borderId="19" xfId="0" applyNumberFormat="1" applyFont="1" applyFill="1" applyBorder="1" applyAlignment="1" applyProtection="1">
      <alignment horizontal="center" wrapText="1"/>
      <protection hidden="1"/>
    </xf>
    <xf numFmtId="0" fontId="21" fillId="2" borderId="69" xfId="0" applyFont="1" applyFill="1" applyBorder="1" applyAlignment="1" applyProtection="1">
      <alignment horizontal="center" wrapText="1"/>
      <protection hidden="1"/>
    </xf>
    <xf numFmtId="167" fontId="21" fillId="2" borderId="65" xfId="0" applyNumberFormat="1" applyFont="1" applyFill="1" applyBorder="1" applyAlignment="1" applyProtection="1">
      <alignment horizontal="center" wrapText="1"/>
      <protection hidden="1"/>
    </xf>
    <xf numFmtId="0" fontId="21" fillId="2" borderId="62" xfId="0" applyFont="1" applyFill="1" applyBorder="1" applyAlignment="1" applyProtection="1">
      <alignment horizontal="center" wrapText="1"/>
      <protection hidden="1"/>
    </xf>
    <xf numFmtId="167" fontId="21" fillId="2" borderId="19" xfId="0" applyNumberFormat="1" applyFont="1" applyFill="1" applyBorder="1" applyAlignment="1" applyProtection="1">
      <alignment horizontal="center" wrapText="1"/>
      <protection hidden="1"/>
    </xf>
    <xf numFmtId="166" fontId="20" fillId="2" borderId="3" xfId="0" applyNumberFormat="1" applyFont="1" applyFill="1" applyBorder="1" applyAlignment="1" applyProtection="1">
      <alignment wrapText="1"/>
      <protection hidden="1"/>
    </xf>
    <xf numFmtId="0" fontId="20" fillId="2" borderId="3" xfId="0" applyFont="1" applyFill="1" applyBorder="1" applyAlignment="1" applyProtection="1">
      <alignment wrapText="1"/>
      <protection hidden="1"/>
    </xf>
    <xf numFmtId="0" fontId="23" fillId="2" borderId="1" xfId="0" applyFont="1" applyFill="1" applyBorder="1" applyAlignment="1" applyProtection="1">
      <alignment horizontal="left" vertical="center" wrapText="1"/>
      <protection hidden="1"/>
    </xf>
    <xf numFmtId="0" fontId="23" fillId="2" borderId="34" xfId="0" applyFont="1" applyFill="1" applyBorder="1" applyAlignment="1" applyProtection="1">
      <alignment horizontal="left" vertical="center" wrapText="1"/>
      <protection hidden="1"/>
    </xf>
    <xf numFmtId="0" fontId="23" fillId="2" borderId="1" xfId="0" applyFont="1" applyFill="1" applyBorder="1" applyAlignment="1" applyProtection="1">
      <alignment horizontal="center" vertical="center" wrapText="1"/>
      <protection hidden="1"/>
    </xf>
    <xf numFmtId="164" fontId="21" fillId="2" borderId="1" xfId="0" applyNumberFormat="1" applyFont="1" applyFill="1" applyBorder="1" applyAlignment="1" applyProtection="1">
      <alignment horizontal="right" vertical="center"/>
      <protection hidden="1"/>
    </xf>
    <xf numFmtId="164" fontId="21" fillId="2" borderId="3" xfId="0" applyNumberFormat="1" applyFont="1" applyFill="1" applyBorder="1" applyAlignment="1" applyProtection="1">
      <alignment horizontal="right" vertical="center"/>
      <protection hidden="1"/>
    </xf>
    <xf numFmtId="164" fontId="22" fillId="2" borderId="1" xfId="0" applyNumberFormat="1" applyFont="1" applyFill="1" applyBorder="1" applyAlignment="1" applyProtection="1">
      <alignment horizontal="right" vertical="center" wrapText="1"/>
      <protection hidden="1"/>
    </xf>
    <xf numFmtId="0" fontId="20" fillId="2" borderId="2" xfId="0" applyFont="1" applyFill="1" applyBorder="1" applyAlignment="1" applyProtection="1">
      <alignment vertical="center" wrapText="1"/>
      <protection hidden="1"/>
    </xf>
    <xf numFmtId="0" fontId="20" fillId="2" borderId="6" xfId="0" applyFont="1" applyFill="1" applyBorder="1" applyAlignment="1" applyProtection="1">
      <alignment vertical="center" wrapText="1"/>
      <protection hidden="1"/>
    </xf>
    <xf numFmtId="0" fontId="20" fillId="2" borderId="6" xfId="0" applyFont="1" applyFill="1" applyBorder="1" applyAlignment="1" applyProtection="1">
      <alignment horizontal="center" vertical="center" wrapText="1"/>
      <protection hidden="1"/>
    </xf>
    <xf numFmtId="0" fontId="20" fillId="2" borderId="5" xfId="0" applyFont="1" applyFill="1" applyBorder="1" applyAlignment="1" applyProtection="1">
      <alignment vertical="center" wrapText="1"/>
      <protection hidden="1"/>
    </xf>
    <xf numFmtId="164" fontId="20" fillId="2" borderId="5" xfId="1" applyFont="1" applyFill="1" applyBorder="1" applyAlignment="1" applyProtection="1">
      <alignment vertical="center" wrapText="1"/>
      <protection hidden="1"/>
    </xf>
    <xf numFmtId="0" fontId="23" fillId="2" borderId="1" xfId="0" applyFont="1" applyFill="1" applyBorder="1" applyAlignment="1" applyProtection="1">
      <alignment horizontal="left" vertical="center"/>
      <protection hidden="1"/>
    </xf>
    <xf numFmtId="0" fontId="20" fillId="2" borderId="2" xfId="0" applyFont="1" applyFill="1" applyBorder="1" applyAlignment="1" applyProtection="1">
      <alignment wrapText="1"/>
      <protection hidden="1"/>
    </xf>
    <xf numFmtId="0" fontId="20" fillId="2" borderId="6" xfId="0" applyFont="1" applyFill="1" applyBorder="1" applyAlignment="1" applyProtection="1">
      <alignment wrapText="1"/>
      <protection hidden="1"/>
    </xf>
    <xf numFmtId="0" fontId="20" fillId="2" borderId="6" xfId="0" applyFont="1" applyFill="1" applyBorder="1" applyAlignment="1" applyProtection="1">
      <alignment horizontal="center" wrapText="1"/>
      <protection hidden="1"/>
    </xf>
    <xf numFmtId="0" fontId="20" fillId="2" borderId="5" xfId="0" applyFont="1" applyFill="1" applyBorder="1" applyAlignment="1" applyProtection="1">
      <alignment wrapText="1"/>
      <protection hidden="1"/>
    </xf>
    <xf numFmtId="164" fontId="20" fillId="2" borderId="5" xfId="1" applyFont="1" applyFill="1" applyBorder="1" applyAlignment="1" applyProtection="1">
      <alignment wrapText="1"/>
      <protection hidden="1"/>
    </xf>
    <xf numFmtId="0" fontId="20" fillId="2" borderId="2" xfId="0" applyFont="1" applyFill="1" applyBorder="1" applyAlignment="1" applyProtection="1">
      <alignment horizontal="left" vertical="center" wrapText="1"/>
      <protection hidden="1"/>
    </xf>
    <xf numFmtId="0" fontId="20" fillId="2" borderId="6" xfId="0" applyFont="1" applyFill="1" applyBorder="1" applyAlignment="1" applyProtection="1">
      <alignment horizontal="left" vertical="center" wrapText="1"/>
      <protection hidden="1"/>
    </xf>
    <xf numFmtId="0" fontId="20" fillId="2" borderId="5" xfId="0" applyFont="1" applyFill="1" applyBorder="1" applyAlignment="1" applyProtection="1">
      <alignment horizontal="left" vertical="center" wrapText="1"/>
      <protection hidden="1"/>
    </xf>
    <xf numFmtId="164" fontId="20" fillId="2" borderId="5" xfId="1" applyFont="1" applyFill="1" applyBorder="1" applyAlignment="1" applyProtection="1">
      <alignment horizontal="left" vertical="center" wrapText="1"/>
      <protection hidden="1"/>
    </xf>
    <xf numFmtId="43" fontId="23" fillId="2" borderId="1" xfId="2" applyFont="1" applyFill="1" applyBorder="1" applyAlignment="1" applyProtection="1">
      <alignment horizontal="center"/>
    </xf>
    <xf numFmtId="0" fontId="3" fillId="3" borderId="75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 vertical="center"/>
      <protection locked="0"/>
    </xf>
    <xf numFmtId="0" fontId="3" fillId="3" borderId="77" xfId="0" applyFont="1" applyFill="1" applyBorder="1" applyAlignment="1" applyProtection="1">
      <alignment horizontal="center" vertical="center"/>
      <protection locked="0"/>
    </xf>
    <xf numFmtId="0" fontId="3" fillId="3" borderId="78" xfId="0" applyFont="1" applyFill="1" applyBorder="1" applyAlignment="1" applyProtection="1">
      <alignment horizontal="center" vertical="center"/>
      <protection locked="0"/>
    </xf>
    <xf numFmtId="0" fontId="3" fillId="3" borderId="79" xfId="0" applyFont="1" applyFill="1" applyBorder="1" applyAlignment="1" applyProtection="1">
      <alignment horizontal="center" vertical="center"/>
      <protection locked="0"/>
    </xf>
    <xf numFmtId="0" fontId="3" fillId="3" borderId="80" xfId="0" applyFont="1" applyFill="1" applyBorder="1" applyAlignment="1" applyProtection="1">
      <alignment horizontal="center" vertical="center"/>
      <protection locked="0"/>
    </xf>
    <xf numFmtId="0" fontId="22" fillId="2" borderId="19" xfId="0" applyFont="1" applyFill="1" applyBorder="1" applyProtection="1"/>
    <xf numFmtId="0" fontId="22" fillId="2" borderId="11" xfId="0" applyFont="1" applyFill="1" applyBorder="1" applyProtection="1"/>
    <xf numFmtId="0" fontId="22" fillId="2" borderId="67" xfId="0" applyFont="1" applyFill="1" applyBorder="1" applyProtection="1"/>
    <xf numFmtId="166" fontId="7" fillId="7" borderId="10" xfId="0" applyNumberFormat="1" applyFont="1" applyFill="1" applyBorder="1" applyAlignment="1" applyProtection="1"/>
    <xf numFmtId="166" fontId="7" fillId="7" borderId="23" xfId="0" applyNumberFormat="1" applyFont="1" applyFill="1" applyBorder="1" applyAlignment="1" applyProtection="1"/>
    <xf numFmtId="0" fontId="4" fillId="7" borderId="10" xfId="0" applyFont="1" applyFill="1" applyBorder="1" applyAlignment="1">
      <alignment vertical="center"/>
    </xf>
    <xf numFmtId="0" fontId="4" fillId="7" borderId="23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6" fillId="7" borderId="20" xfId="0" applyFont="1" applyFill="1" applyBorder="1" applyAlignment="1">
      <alignment vertical="center" wrapText="1"/>
    </xf>
    <xf numFmtId="0" fontId="6" fillId="7" borderId="33" xfId="0" applyFont="1" applyFill="1" applyBorder="1" applyAlignment="1">
      <alignment horizontal="center" vertical="center" wrapText="1"/>
    </xf>
    <xf numFmtId="0" fontId="0" fillId="7" borderId="61" xfId="0" applyFont="1" applyFill="1" applyBorder="1" applyAlignment="1">
      <alignment wrapText="1"/>
    </xf>
    <xf numFmtId="0" fontId="0" fillId="7" borderId="16" xfId="0" applyFill="1" applyBorder="1" applyAlignment="1">
      <alignment wrapText="1"/>
    </xf>
    <xf numFmtId="0" fontId="0" fillId="7" borderId="16" xfId="0" applyFill="1" applyBorder="1" applyAlignment="1"/>
    <xf numFmtId="0" fontId="4" fillId="7" borderId="27" xfId="0" applyFont="1" applyFill="1" applyBorder="1" applyAlignment="1"/>
    <xf numFmtId="0" fontId="4" fillId="7" borderId="9" xfId="0" applyFont="1" applyFill="1" applyBorder="1" applyAlignment="1"/>
    <xf numFmtId="0" fontId="4" fillId="7" borderId="59" xfId="0" applyFont="1" applyFill="1" applyBorder="1" applyAlignment="1"/>
    <xf numFmtId="0" fontId="6" fillId="7" borderId="44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 applyProtection="1">
      <alignment horizontal="left" vertical="center" wrapText="1"/>
    </xf>
    <xf numFmtId="166" fontId="6" fillId="7" borderId="10" xfId="0" applyNumberFormat="1" applyFont="1" applyFill="1" applyBorder="1" applyAlignment="1" applyProtection="1">
      <alignment vertical="center"/>
    </xf>
    <xf numFmtId="166" fontId="6" fillId="7" borderId="23" xfId="0" applyNumberFormat="1" applyFont="1" applyFill="1" applyBorder="1" applyAlignment="1" applyProtection="1"/>
    <xf numFmtId="166" fontId="6" fillId="7" borderId="23" xfId="0" applyNumberFormat="1" applyFont="1" applyFill="1" applyBorder="1" applyAlignment="1" applyProtection="1">
      <alignment vertical="center"/>
    </xf>
    <xf numFmtId="0" fontId="4" fillId="7" borderId="15" xfId="0" applyFont="1" applyFill="1" applyBorder="1" applyAlignment="1" applyProtection="1">
      <alignment horizontal="center" vertical="center"/>
    </xf>
    <xf numFmtId="0" fontId="4" fillId="7" borderId="20" xfId="0" applyFont="1" applyFill="1" applyBorder="1" applyAlignment="1" applyProtection="1">
      <alignment horizontal="center" vertical="center"/>
    </xf>
    <xf numFmtId="0" fontId="23" fillId="2" borderId="3" xfId="0" applyFont="1" applyFill="1" applyBorder="1" applyAlignment="1" applyProtection="1">
      <alignment horizontal="left" vertical="center" wrapText="1"/>
      <protection hidden="1"/>
    </xf>
    <xf numFmtId="0" fontId="23" fillId="2" borderId="3" xfId="0" applyFont="1" applyFill="1" applyBorder="1" applyAlignment="1" applyProtection="1">
      <alignment horizontal="left" vertical="center"/>
      <protection hidden="1"/>
    </xf>
    <xf numFmtId="0" fontId="23" fillId="2" borderId="3" xfId="0" applyFont="1" applyFill="1" applyBorder="1" applyAlignment="1" applyProtection="1">
      <alignment horizontal="center" vertical="center" wrapText="1"/>
      <protection hidden="1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164" fontId="21" fillId="2" borderId="3" xfId="1" applyNumberFormat="1" applyFont="1" applyFill="1" applyBorder="1" applyAlignment="1" applyProtection="1">
      <alignment horizontal="right" vertical="center"/>
      <protection hidden="1"/>
    </xf>
    <xf numFmtId="164" fontId="0" fillId="0" borderId="3" xfId="0" applyNumberFormat="1" applyFont="1" applyBorder="1" applyAlignment="1" applyProtection="1">
      <alignment horizontal="right" vertical="center"/>
      <protection locked="0"/>
    </xf>
    <xf numFmtId="0" fontId="4" fillId="7" borderId="8" xfId="0" applyFont="1" applyFill="1" applyBorder="1" applyAlignment="1" applyProtection="1">
      <alignment horizontal="center" vertical="center" wrapText="1"/>
    </xf>
    <xf numFmtId="0" fontId="4" fillId="7" borderId="43" xfId="0" applyFont="1" applyFill="1" applyBorder="1" applyProtection="1"/>
    <xf numFmtId="0" fontId="4" fillId="7" borderId="42" xfId="0" applyFont="1" applyFill="1" applyBorder="1" applyProtection="1"/>
    <xf numFmtId="0" fontId="4" fillId="7" borderId="16" xfId="0" applyFont="1" applyFill="1" applyBorder="1" applyProtection="1"/>
    <xf numFmtId="0" fontId="4" fillId="7" borderId="6" xfId="0" applyFont="1" applyFill="1" applyBorder="1" applyProtection="1"/>
    <xf numFmtId="0" fontId="4" fillId="7" borderId="2" xfId="0" applyFont="1" applyFill="1" applyBorder="1" applyProtection="1"/>
    <xf numFmtId="0" fontId="0" fillId="7" borderId="5" xfId="0" applyFill="1" applyBorder="1" applyProtection="1"/>
    <xf numFmtId="0" fontId="4" fillId="7" borderId="5" xfId="0" applyFont="1" applyFill="1" applyBorder="1" applyProtection="1"/>
    <xf numFmtId="0" fontId="0" fillId="7" borderId="6" xfId="0" applyFont="1" applyFill="1" applyBorder="1" applyProtection="1"/>
    <xf numFmtId="0" fontId="4" fillId="7" borderId="38" xfId="0" applyFont="1" applyFill="1" applyBorder="1" applyProtection="1"/>
    <xf numFmtId="0" fontId="4" fillId="7" borderId="41" xfId="0" applyFont="1" applyFill="1" applyBorder="1" applyProtection="1"/>
    <xf numFmtId="0" fontId="6" fillId="7" borderId="15" xfId="0" applyFont="1" applyFill="1" applyBorder="1" applyAlignment="1" applyProtection="1">
      <alignment horizontal="left" vertical="center"/>
    </xf>
    <xf numFmtId="0" fontId="6" fillId="7" borderId="29" xfId="0" applyFont="1" applyFill="1" applyBorder="1" applyAlignment="1" applyProtection="1">
      <alignment horizontal="center"/>
    </xf>
    <xf numFmtId="0" fontId="6" fillId="7" borderId="14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left" vertical="center"/>
    </xf>
    <xf numFmtId="0" fontId="4" fillId="7" borderId="1" xfId="0" applyFont="1" applyFill="1" applyBorder="1" applyProtection="1"/>
    <xf numFmtId="0" fontId="4" fillId="7" borderId="1" xfId="0" applyFont="1" applyFill="1" applyBorder="1" applyAlignment="1" applyProtection="1">
      <alignment horizontal="left"/>
    </xf>
    <xf numFmtId="15" fontId="4" fillId="7" borderId="1" xfId="0" applyNumberFormat="1" applyFont="1" applyFill="1" applyBorder="1" applyAlignment="1" applyProtection="1">
      <alignment horizontal="center" wrapText="1"/>
    </xf>
    <xf numFmtId="15" fontId="4" fillId="7" borderId="1" xfId="0" applyNumberFormat="1" applyFont="1" applyFill="1" applyBorder="1" applyAlignment="1" applyProtection="1">
      <alignment horizontal="center"/>
    </xf>
    <xf numFmtId="0" fontId="0" fillId="7" borderId="6" xfId="0" applyFill="1" applyBorder="1" applyProtection="1"/>
    <xf numFmtId="15" fontId="4" fillId="7" borderId="2" xfId="0" applyNumberFormat="1" applyFont="1" applyFill="1" applyBorder="1" applyProtection="1"/>
    <xf numFmtId="0" fontId="0" fillId="7" borderId="37" xfId="0" applyFill="1" applyBorder="1" applyProtection="1"/>
    <xf numFmtId="0" fontId="0" fillId="7" borderId="37" xfId="0" applyFont="1" applyFill="1" applyBorder="1" applyProtection="1"/>
    <xf numFmtId="0" fontId="9" fillId="3" borderId="37" xfId="0" applyFont="1" applyFill="1" applyBorder="1" applyAlignment="1" applyProtection="1">
      <alignment wrapText="1"/>
    </xf>
    <xf numFmtId="0" fontId="0" fillId="3" borderId="37" xfId="0" applyFill="1" applyBorder="1" applyAlignment="1" applyProtection="1">
      <alignment horizontal="left" vertical="center"/>
    </xf>
    <xf numFmtId="0" fontId="0" fillId="3" borderId="37" xfId="0" applyFont="1" applyFill="1" applyBorder="1" applyProtection="1"/>
    <xf numFmtId="0" fontId="0" fillId="3" borderId="37" xfId="0" applyFill="1" applyBorder="1"/>
    <xf numFmtId="0" fontId="0" fillId="3" borderId="37" xfId="0" applyFill="1" applyBorder="1" applyAlignment="1" applyProtection="1">
      <alignment vertical="center"/>
    </xf>
    <xf numFmtId="0" fontId="0" fillId="3" borderId="37" xfId="0" applyFill="1" applyBorder="1" applyAlignment="1" applyProtection="1">
      <alignment horizontal="center" vertical="center"/>
    </xf>
    <xf numFmtId="0" fontId="8" fillId="3" borderId="37" xfId="0" applyFont="1" applyFill="1" applyBorder="1" applyAlignment="1" applyProtection="1">
      <alignment horizontal="left" indent="17"/>
    </xf>
    <xf numFmtId="166" fontId="18" fillId="2" borderId="41" xfId="0" applyNumberFormat="1" applyFont="1" applyFill="1" applyBorder="1" applyAlignment="1" applyProtection="1">
      <alignment horizontal="center" wrapText="1"/>
      <protection hidden="1"/>
    </xf>
    <xf numFmtId="167" fontId="18" fillId="2" borderId="5" xfId="0" applyNumberFormat="1" applyFont="1" applyFill="1" applyBorder="1" applyAlignment="1" applyProtection="1">
      <alignment horizontal="center" vertical="center" wrapText="1"/>
      <protection hidden="1"/>
    </xf>
    <xf numFmtId="167" fontId="18" fillId="2" borderId="72" xfId="0" applyNumberFormat="1" applyFont="1" applyFill="1" applyBorder="1" applyAlignment="1" applyProtection="1">
      <alignment horizontal="center" vertical="center" wrapText="1"/>
      <protection hidden="1"/>
    </xf>
    <xf numFmtId="0" fontId="24" fillId="3" borderId="37" xfId="0" applyFont="1" applyFill="1" applyBorder="1" applyAlignment="1" applyProtection="1">
      <alignment horizontal="left" indent="4"/>
    </xf>
    <xf numFmtId="0" fontId="21" fillId="6" borderId="3" xfId="0" applyFont="1" applyFill="1" applyBorder="1" applyProtection="1">
      <protection hidden="1"/>
    </xf>
    <xf numFmtId="164" fontId="3" fillId="9" borderId="3" xfId="1" applyFont="1" applyFill="1" applyBorder="1" applyAlignment="1" applyProtection="1">
      <alignment horizontal="left" vertical="center"/>
      <protection locked="0"/>
    </xf>
    <xf numFmtId="164" fontId="3" fillId="9" borderId="1" xfId="1" applyFont="1" applyFill="1" applyBorder="1" applyAlignment="1" applyProtection="1">
      <alignment horizontal="left" vertical="center"/>
      <protection locked="0"/>
    </xf>
    <xf numFmtId="3" fontId="0" fillId="9" borderId="20" xfId="0" applyNumberFormat="1" applyFill="1" applyBorder="1" applyAlignment="1" applyProtection="1">
      <alignment vertical="center"/>
      <protection locked="0"/>
    </xf>
    <xf numFmtId="0" fontId="0" fillId="9" borderId="37" xfId="0" applyFill="1" applyBorder="1" applyAlignment="1" applyProtection="1">
      <alignment horizontal="center" vertical="center"/>
    </xf>
    <xf numFmtId="0" fontId="6" fillId="9" borderId="15" xfId="0" applyFont="1" applyFill="1" applyBorder="1" applyAlignment="1" applyProtection="1">
      <alignment horizontal="center" vertical="center" wrapText="1"/>
      <protection locked="0"/>
    </xf>
    <xf numFmtId="0" fontId="4" fillId="9" borderId="1" xfId="0" applyFont="1" applyFill="1" applyBorder="1" applyAlignment="1" applyProtection="1">
      <alignment horizontal="left" vertical="center" wrapText="1"/>
      <protection locked="0"/>
    </xf>
    <xf numFmtId="1" fontId="20" fillId="2" borderId="20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2" borderId="81" xfId="0" applyFont="1" applyFill="1" applyBorder="1" applyAlignment="1" applyProtection="1">
      <alignment horizontal="center" vertical="center"/>
      <protection hidden="1"/>
    </xf>
    <xf numFmtId="0" fontId="21" fillId="2" borderId="20" xfId="0" applyFont="1" applyFill="1" applyBorder="1" applyAlignment="1" applyProtection="1">
      <alignment horizontal="center" vertical="center"/>
      <protection hidden="1"/>
    </xf>
    <xf numFmtId="0" fontId="23" fillId="2" borderId="19" xfId="0" applyFont="1" applyFill="1" applyBorder="1" applyAlignment="1" applyProtection="1">
      <alignment horizontal="center" vertical="center"/>
      <protection hidden="1"/>
    </xf>
    <xf numFmtId="0" fontId="23" fillId="2" borderId="11" xfId="0" applyFont="1" applyFill="1" applyBorder="1" applyAlignment="1" applyProtection="1">
      <alignment horizontal="center" vertical="center"/>
      <protection hidden="1"/>
    </xf>
    <xf numFmtId="0" fontId="23" fillId="2" borderId="67" xfId="0" applyFont="1" applyFill="1" applyBorder="1" applyAlignment="1" applyProtection="1">
      <alignment horizontal="center" vertical="center"/>
      <protection hidden="1"/>
    </xf>
    <xf numFmtId="166" fontId="18" fillId="2" borderId="3" xfId="0" applyNumberFormat="1" applyFont="1" applyFill="1" applyBorder="1" applyAlignment="1" applyProtection="1">
      <alignment horizontal="right" wrapText="1"/>
      <protection hidden="1"/>
    </xf>
    <xf numFmtId="166" fontId="18" fillId="2" borderId="1" xfId="0" applyNumberFormat="1" applyFont="1" applyFill="1" applyBorder="1" applyAlignment="1" applyProtection="1">
      <alignment horizontal="right" wrapText="1"/>
      <protection hidden="1"/>
    </xf>
    <xf numFmtId="166" fontId="18" fillId="2" borderId="4" xfId="0" applyNumberFormat="1" applyFont="1" applyFill="1" applyBorder="1" applyAlignment="1" applyProtection="1">
      <alignment horizontal="right" wrapText="1"/>
      <protection hidden="1"/>
    </xf>
    <xf numFmtId="166" fontId="20" fillId="2" borderId="11" xfId="0" applyNumberFormat="1" applyFont="1" applyFill="1" applyBorder="1" applyAlignment="1" applyProtection="1">
      <alignment horizontal="right" wrapText="1"/>
      <protection hidden="1"/>
    </xf>
    <xf numFmtId="166" fontId="21" fillId="2" borderId="66" xfId="0" applyNumberFormat="1" applyFont="1" applyFill="1" applyBorder="1" applyAlignment="1" applyProtection="1">
      <alignment horizontal="right" wrapText="1"/>
      <protection hidden="1"/>
    </xf>
    <xf numFmtId="166" fontId="21" fillId="2" borderId="11" xfId="0" applyNumberFormat="1" applyFont="1" applyFill="1" applyBorder="1" applyAlignment="1" applyProtection="1">
      <alignment horizontal="right" wrapText="1"/>
      <protection hidden="1"/>
    </xf>
    <xf numFmtId="166" fontId="20" fillId="2" borderId="3" xfId="0" applyNumberFormat="1" applyFont="1" applyFill="1" applyBorder="1" applyAlignment="1" applyProtection="1">
      <alignment horizontal="right" wrapText="1"/>
      <protection hidden="1"/>
    </xf>
    <xf numFmtId="166" fontId="18" fillId="2" borderId="3" xfId="0" applyNumberFormat="1" applyFont="1" applyFill="1" applyBorder="1" applyAlignment="1" applyProtection="1">
      <alignment horizontal="right"/>
      <protection hidden="1"/>
    </xf>
    <xf numFmtId="166" fontId="18" fillId="2" borderId="1" xfId="0" applyNumberFormat="1" applyFont="1" applyFill="1" applyBorder="1" applyAlignment="1" applyProtection="1">
      <alignment horizontal="right"/>
      <protection hidden="1"/>
    </xf>
    <xf numFmtId="166" fontId="18" fillId="2" borderId="8" xfId="0" applyNumberFormat="1" applyFont="1" applyFill="1" applyBorder="1" applyAlignment="1" applyProtection="1">
      <alignment horizontal="right"/>
      <protection hidden="1"/>
    </xf>
    <xf numFmtId="166" fontId="20" fillId="2" borderId="64" xfId="0" applyNumberFormat="1" applyFont="1" applyFill="1" applyBorder="1" applyAlignment="1" applyProtection="1">
      <alignment horizontal="right"/>
      <protection hidden="1"/>
    </xf>
    <xf numFmtId="166" fontId="18" fillId="2" borderId="29" xfId="0" applyNumberFormat="1" applyFont="1" applyFill="1" applyBorder="1" applyAlignment="1" applyProtection="1">
      <alignment horizontal="right"/>
      <protection hidden="1"/>
    </xf>
    <xf numFmtId="166" fontId="20" fillId="2" borderId="66" xfId="0" applyNumberFormat="1" applyFont="1" applyFill="1" applyBorder="1" applyAlignment="1" applyProtection="1">
      <alignment horizontal="right"/>
      <protection hidden="1"/>
    </xf>
    <xf numFmtId="166" fontId="21" fillId="2" borderId="11" xfId="0" applyNumberFormat="1" applyFont="1" applyFill="1" applyBorder="1" applyAlignment="1" applyProtection="1">
      <alignment horizontal="right"/>
      <protection hidden="1"/>
    </xf>
    <xf numFmtId="166" fontId="21" fillId="6" borderId="3" xfId="0" applyNumberFormat="1" applyFont="1" applyFill="1" applyBorder="1" applyAlignment="1" applyProtection="1">
      <alignment horizontal="right"/>
      <protection hidden="1"/>
    </xf>
    <xf numFmtId="166" fontId="21" fillId="2" borderId="17" xfId="0" applyNumberFormat="1" applyFont="1" applyFill="1" applyBorder="1" applyAlignment="1" applyProtection="1">
      <alignment horizontal="right" wrapText="1"/>
      <protection hidden="1"/>
    </xf>
    <xf numFmtId="166" fontId="21" fillId="2" borderId="39" xfId="0" applyNumberFormat="1" applyFont="1" applyFill="1" applyBorder="1" applyAlignment="1" applyProtection="1">
      <alignment horizontal="right" wrapText="1"/>
      <protection hidden="1"/>
    </xf>
    <xf numFmtId="166" fontId="4" fillId="7" borderId="22" xfId="0" applyNumberFormat="1" applyFont="1" applyFill="1" applyBorder="1" applyAlignment="1" applyProtection="1">
      <alignment horizontal="right" wrapText="1"/>
      <protection hidden="1"/>
    </xf>
    <xf numFmtId="166" fontId="4" fillId="7" borderId="67" xfId="0" applyNumberFormat="1" applyFont="1" applyFill="1" applyBorder="1" applyAlignment="1">
      <alignment horizontal="right" wrapText="1"/>
    </xf>
    <xf numFmtId="166" fontId="0" fillId="0" borderId="60" xfId="0" applyNumberFormat="1" applyFont="1" applyFill="1" applyBorder="1" applyAlignment="1" applyProtection="1">
      <alignment horizontal="right" wrapText="1"/>
      <protection locked="0"/>
    </xf>
    <xf numFmtId="166" fontId="0" fillId="0" borderId="17" xfId="0" applyNumberFormat="1" applyFont="1" applyFill="1" applyBorder="1" applyAlignment="1" applyProtection="1">
      <alignment horizontal="right" wrapText="1"/>
      <protection locked="0"/>
    </xf>
    <xf numFmtId="166" fontId="0" fillId="0" borderId="39" xfId="0" applyNumberFormat="1" applyFont="1" applyFill="1" applyBorder="1" applyAlignment="1" applyProtection="1">
      <alignment horizontal="right" wrapText="1"/>
      <protection locked="0"/>
    </xf>
    <xf numFmtId="0" fontId="18" fillId="2" borderId="1" xfId="0" applyFont="1" applyFill="1" applyBorder="1" applyAlignment="1" applyProtection="1">
      <alignment horizontal="left"/>
      <protection hidden="1"/>
    </xf>
    <xf numFmtId="0" fontId="18" fillId="2" borderId="4" xfId="0" applyFont="1" applyFill="1" applyBorder="1" applyAlignment="1" applyProtection="1">
      <alignment horizontal="left"/>
      <protection hidden="1"/>
    </xf>
    <xf numFmtId="0" fontId="20" fillId="2" borderId="11" xfId="0" applyFont="1" applyFill="1" applyBorder="1" applyAlignment="1" applyProtection="1">
      <alignment horizontal="left"/>
      <protection hidden="1"/>
    </xf>
    <xf numFmtId="0" fontId="18" fillId="2" borderId="3" xfId="0" applyFont="1" applyFill="1" applyBorder="1" applyAlignment="1" applyProtection="1">
      <alignment horizontal="left"/>
      <protection hidden="1"/>
    </xf>
    <xf numFmtId="0" fontId="20" fillId="2" borderId="67" xfId="0" applyFont="1" applyFill="1" applyBorder="1" applyAlignment="1" applyProtection="1">
      <alignment horizontal="left"/>
      <protection hidden="1"/>
    </xf>
    <xf numFmtId="0" fontId="21" fillId="2" borderId="66" xfId="0" applyFont="1" applyFill="1" applyBorder="1" applyAlignment="1" applyProtection="1">
      <alignment horizontal="left"/>
      <protection hidden="1"/>
    </xf>
    <xf numFmtId="0" fontId="21" fillId="2" borderId="11" xfId="0" applyFont="1" applyFill="1" applyBorder="1" applyAlignment="1" applyProtection="1">
      <alignment horizontal="left"/>
      <protection hidden="1"/>
    </xf>
    <xf numFmtId="3" fontId="21" fillId="2" borderId="20" xfId="0" applyNumberFormat="1" applyFont="1" applyFill="1" applyBorder="1" applyAlignment="1" applyProtection="1">
      <alignment horizontal="center" vertical="center"/>
      <protection hidden="1"/>
    </xf>
    <xf numFmtId="1" fontId="21" fillId="2" borderId="20" xfId="0" applyNumberFormat="1" applyFont="1" applyFill="1" applyBorder="1" applyAlignment="1" applyProtection="1">
      <alignment horizontal="center" vertical="center"/>
      <protection hidden="1"/>
    </xf>
    <xf numFmtId="1" fontId="20" fillId="2" borderId="20" xfId="0" applyNumberFormat="1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center"/>
      <protection hidden="1"/>
    </xf>
    <xf numFmtId="164" fontId="21" fillId="2" borderId="1" xfId="1" applyFont="1" applyFill="1" applyBorder="1" applyProtection="1">
      <protection hidden="1"/>
    </xf>
    <xf numFmtId="164" fontId="20" fillId="2" borderId="1" xfId="0" applyNumberFormat="1" applyFont="1" applyFill="1" applyBorder="1" applyProtection="1">
      <protection hidden="1"/>
    </xf>
    <xf numFmtId="164" fontId="21" fillId="2" borderId="1" xfId="0" applyNumberFormat="1" applyFont="1" applyFill="1" applyBorder="1" applyProtection="1">
      <protection hidden="1"/>
    </xf>
    <xf numFmtId="164" fontId="20" fillId="2" borderId="3" xfId="0" applyNumberFormat="1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4" fontId="20" fillId="2" borderId="1" xfId="1" applyFont="1" applyFill="1" applyBorder="1" applyProtection="1">
      <protection hidden="1"/>
    </xf>
    <xf numFmtId="0" fontId="4" fillId="7" borderId="2" xfId="0" applyFont="1" applyFill="1" applyBorder="1" applyProtection="1">
      <protection hidden="1"/>
    </xf>
    <xf numFmtId="0" fontId="4" fillId="7" borderId="6" xfId="0" applyFont="1" applyFill="1" applyBorder="1" applyProtection="1">
      <protection hidden="1"/>
    </xf>
    <xf numFmtId="164" fontId="7" fillId="7" borderId="1" xfId="1" applyFont="1" applyFill="1" applyBorder="1" applyProtection="1">
      <protection hidden="1"/>
    </xf>
    <xf numFmtId="0" fontId="10" fillId="7" borderId="34" xfId="0" applyFont="1" applyFill="1" applyBorder="1" applyProtection="1">
      <protection hidden="1"/>
    </xf>
    <xf numFmtId="0" fontId="4" fillId="7" borderId="38" xfId="0" applyFont="1" applyFill="1" applyBorder="1" applyProtection="1">
      <protection hidden="1"/>
    </xf>
    <xf numFmtId="0" fontId="10" fillId="7" borderId="1" xfId="0" applyFont="1" applyFill="1" applyBorder="1" applyProtection="1">
      <protection hidden="1"/>
    </xf>
    <xf numFmtId="0" fontId="4" fillId="7" borderId="34" xfId="0" applyFont="1" applyFill="1" applyBorder="1" applyProtection="1">
      <protection hidden="1"/>
    </xf>
    <xf numFmtId="0" fontId="10" fillId="7" borderId="2" xfId="0" applyFont="1" applyFill="1" applyBorder="1" applyProtection="1">
      <protection hidden="1"/>
    </xf>
    <xf numFmtId="0" fontId="10" fillId="7" borderId="6" xfId="0" applyFont="1" applyFill="1" applyBorder="1" applyProtection="1">
      <protection hidden="1"/>
    </xf>
    <xf numFmtId="164" fontId="10" fillId="7" borderId="1" xfId="1" applyNumberFormat="1" applyFont="1" applyFill="1" applyBorder="1" applyProtection="1">
      <protection hidden="1"/>
    </xf>
    <xf numFmtId="164" fontId="10" fillId="7" borderId="1" xfId="1" applyFont="1" applyFill="1" applyBorder="1" applyProtection="1">
      <protection hidden="1"/>
    </xf>
    <xf numFmtId="0" fontId="21" fillId="2" borderId="6" xfId="0" applyFont="1" applyFill="1" applyBorder="1" applyAlignment="1" applyProtection="1">
      <protection hidden="1"/>
    </xf>
    <xf numFmtId="0" fontId="21" fillId="2" borderId="5" xfId="0" applyFont="1" applyFill="1" applyBorder="1" applyAlignment="1" applyProtection="1">
      <protection hidden="1"/>
    </xf>
    <xf numFmtId="164" fontId="7" fillId="7" borderId="1" xfId="1" applyNumberFormat="1" applyFont="1" applyFill="1" applyBorder="1" applyProtection="1">
      <protection hidden="1"/>
    </xf>
    <xf numFmtId="0" fontId="21" fillId="2" borderId="2" xfId="0" applyFont="1" applyFill="1" applyBorder="1" applyAlignment="1" applyProtection="1">
      <protection hidden="1"/>
    </xf>
    <xf numFmtId="0" fontId="7" fillId="7" borderId="2" xfId="0" applyFont="1" applyFill="1" applyBorder="1" applyProtection="1">
      <protection hidden="1"/>
    </xf>
    <xf numFmtId="0" fontId="3" fillId="3" borderId="26" xfId="0" applyFont="1" applyFill="1" applyBorder="1" applyAlignment="1" applyProtection="1">
      <alignment vertical="center" wrapText="1"/>
      <protection locked="0"/>
    </xf>
    <xf numFmtId="0" fontId="3" fillId="3" borderId="3" xfId="0" applyFont="1" applyFill="1" applyBorder="1" applyAlignment="1" applyProtection="1">
      <alignment vertical="center" wrapText="1"/>
      <protection locked="0"/>
    </xf>
    <xf numFmtId="0" fontId="3" fillId="3" borderId="34" xfId="0" applyFont="1" applyFill="1" applyBorder="1" applyAlignment="1" applyProtection="1">
      <alignment horizontal="left" vertical="center" wrapText="1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64" xfId="0" applyFont="1" applyFill="1" applyBorder="1" applyAlignment="1" applyProtection="1">
      <alignment vertical="center" wrapText="1"/>
      <protection locked="0"/>
    </xf>
    <xf numFmtId="0" fontId="3" fillId="3" borderId="71" xfId="0" applyFont="1" applyFill="1" applyBorder="1" applyAlignment="1" applyProtection="1">
      <alignment horizontal="left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hidden="1"/>
    </xf>
    <xf numFmtId="0" fontId="6" fillId="7" borderId="47" xfId="0" applyFont="1" applyFill="1" applyBorder="1" applyAlignment="1" applyProtection="1">
      <alignment horizontal="center" vertical="center" wrapText="1"/>
      <protection hidden="1"/>
    </xf>
    <xf numFmtId="0" fontId="6" fillId="7" borderId="48" xfId="0" applyFont="1" applyFill="1" applyBorder="1" applyAlignment="1" applyProtection="1">
      <alignment horizontal="center" vertical="center" wrapText="1"/>
      <protection hidden="1"/>
    </xf>
    <xf numFmtId="0" fontId="6" fillId="7" borderId="49" xfId="0" applyFont="1" applyFill="1" applyBorder="1" applyAlignment="1" applyProtection="1">
      <alignment horizontal="center" vertical="center" wrapText="1"/>
      <protection hidden="1"/>
    </xf>
    <xf numFmtId="172" fontId="3" fillId="0" borderId="3" xfId="1" applyNumberFormat="1" applyFont="1" applyFill="1" applyBorder="1" applyAlignment="1" applyProtection="1">
      <alignment horizontal="left" vertical="center"/>
      <protection locked="0"/>
    </xf>
    <xf numFmtId="172" fontId="3" fillId="0" borderId="1" xfId="1" applyNumberFormat="1" applyFont="1" applyFill="1" applyBorder="1" applyAlignment="1" applyProtection="1">
      <alignment horizontal="left" vertical="center"/>
      <protection locked="0"/>
    </xf>
    <xf numFmtId="43" fontId="23" fillId="2" borderId="17" xfId="0" applyNumberFormat="1" applyFont="1" applyFill="1" applyBorder="1" applyProtection="1"/>
    <xf numFmtId="0" fontId="6" fillId="7" borderId="21" xfId="0" applyFont="1" applyFill="1" applyBorder="1" applyAlignment="1" applyProtection="1">
      <alignment horizontal="left" vertical="center"/>
    </xf>
    <xf numFmtId="43" fontId="23" fillId="2" borderId="8" xfId="2" applyFont="1" applyFill="1" applyBorder="1" applyAlignment="1" applyProtection="1">
      <alignment horizontal="center"/>
    </xf>
    <xf numFmtId="43" fontId="23" fillId="2" borderId="22" xfId="0" applyNumberFormat="1" applyFont="1" applyFill="1" applyBorder="1" applyProtection="1"/>
    <xf numFmtId="43" fontId="0" fillId="3" borderId="0" xfId="0" applyNumberFormat="1" applyFill="1" applyProtection="1"/>
    <xf numFmtId="0" fontId="4" fillId="0" borderId="0" xfId="0" applyFont="1" applyAlignment="1">
      <alignment horizontal="center"/>
    </xf>
    <xf numFmtId="0" fontId="0" fillId="0" borderId="24" xfId="0" applyFont="1" applyBorder="1" applyAlignment="1" applyProtection="1">
      <alignment horizontal="left" vertical="center" wrapText="1"/>
    </xf>
    <xf numFmtId="0" fontId="0" fillId="0" borderId="0" xfId="0" applyFont="1" applyBorder="1" applyAlignment="1" applyProtection="1">
      <alignment horizontal="left" vertical="center" wrapText="1"/>
    </xf>
    <xf numFmtId="166" fontId="20" fillId="2" borderId="10" xfId="0" applyNumberFormat="1" applyFont="1" applyFill="1" applyBorder="1" applyAlignment="1" applyProtection="1">
      <alignment horizontal="center" vertical="center" wrapText="1"/>
      <protection hidden="1"/>
    </xf>
    <xf numFmtId="166" fontId="20" fillId="2" borderId="25" xfId="0" applyNumberFormat="1" applyFont="1" applyFill="1" applyBorder="1" applyAlignment="1" applyProtection="1">
      <alignment horizontal="center" vertical="center" wrapText="1"/>
      <protection hidden="1"/>
    </xf>
    <xf numFmtId="164" fontId="4" fillId="4" borderId="10" xfId="1" applyFont="1" applyFill="1" applyBorder="1" applyAlignment="1" applyProtection="1">
      <alignment horizontal="center" vertical="center"/>
    </xf>
    <xf numFmtId="164" fontId="4" fillId="4" borderId="25" xfId="1" applyFont="1" applyFill="1" applyBorder="1" applyAlignment="1" applyProtection="1">
      <alignment horizontal="center" vertical="center"/>
    </xf>
    <xf numFmtId="0" fontId="4" fillId="7" borderId="10" xfId="0" applyFont="1" applyFill="1" applyBorder="1" applyAlignment="1">
      <alignment horizontal="left"/>
    </xf>
    <xf numFmtId="0" fontId="4" fillId="7" borderId="23" xfId="0" applyFont="1" applyFill="1" applyBorder="1" applyAlignment="1">
      <alignment horizontal="left"/>
    </xf>
    <xf numFmtId="0" fontId="4" fillId="7" borderId="40" xfId="0" applyFont="1" applyFill="1" applyBorder="1" applyAlignment="1">
      <alignment horizontal="left"/>
    </xf>
    <xf numFmtId="0" fontId="4" fillId="2" borderId="30" xfId="0" applyFont="1" applyFill="1" applyBorder="1" applyAlignment="1" applyProtection="1">
      <alignment horizontal="center" vertical="center"/>
    </xf>
    <xf numFmtId="0" fontId="4" fillId="2" borderId="35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left" wrapText="1"/>
    </xf>
    <xf numFmtId="0" fontId="7" fillId="0" borderId="68" xfId="0" applyFont="1" applyFill="1" applyBorder="1" applyAlignment="1" applyProtection="1">
      <alignment horizontal="left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6" fillId="7" borderId="1" xfId="0" applyFont="1" applyFill="1" applyBorder="1" applyAlignment="1" applyProtection="1">
      <alignment horizontal="center"/>
      <protection hidden="1"/>
    </xf>
    <xf numFmtId="0" fontId="6" fillId="7" borderId="1" xfId="0" applyNumberFormat="1" applyFont="1" applyFill="1" applyBorder="1" applyAlignment="1" applyProtection="1">
      <alignment horizontal="center"/>
      <protection hidden="1"/>
    </xf>
    <xf numFmtId="0" fontId="0" fillId="0" borderId="3" xfId="0" applyFont="1" applyFill="1" applyBorder="1" applyAlignment="1" applyProtection="1">
      <alignment horizontal="left" wrapTex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16" xfId="0" applyFont="1" applyFill="1" applyBorder="1" applyAlignment="1" applyProtection="1">
      <alignment horizontal="left" wrapText="1"/>
      <protection locked="0"/>
    </xf>
    <xf numFmtId="0" fontId="0" fillId="0" borderId="6" xfId="0" applyFont="1" applyFill="1" applyBorder="1" applyAlignment="1" applyProtection="1">
      <alignment horizontal="left" wrapText="1"/>
      <protection locked="0"/>
    </xf>
    <xf numFmtId="0" fontId="0" fillId="0" borderId="5" xfId="0" applyFont="1" applyFill="1" applyBorder="1" applyAlignment="1" applyProtection="1">
      <alignment horizontal="left" wrapText="1"/>
      <protection locked="0"/>
    </xf>
    <xf numFmtId="0" fontId="21" fillId="2" borderId="16" xfId="0" applyFont="1" applyFill="1" applyBorder="1" applyAlignment="1">
      <alignment horizontal="left" wrapText="1"/>
    </xf>
    <xf numFmtId="0" fontId="21" fillId="2" borderId="6" xfId="0" applyFont="1" applyFill="1" applyBorder="1" applyAlignment="1">
      <alignment horizontal="left" wrapText="1"/>
    </xf>
    <xf numFmtId="0" fontId="21" fillId="2" borderId="5" xfId="0" applyFont="1" applyFill="1" applyBorder="1" applyAlignment="1">
      <alignment horizontal="left" wrapText="1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Fill="1" applyBorder="1" applyAlignment="1" applyProtection="1">
      <alignment horizontal="left" wrapText="1"/>
      <protection locked="0"/>
    </xf>
    <xf numFmtId="0" fontId="0" fillId="0" borderId="0" xfId="0" applyBorder="1" applyAlignment="1" applyProtection="1">
      <alignment horizontal="left" vertical="center" wrapText="1"/>
    </xf>
    <xf numFmtId="170" fontId="0" fillId="3" borderId="10" xfId="0" applyNumberFormat="1" applyFill="1" applyBorder="1" applyAlignment="1" applyProtection="1">
      <alignment horizontal="center" vertical="center"/>
      <protection locked="0"/>
    </xf>
    <xf numFmtId="170" fontId="0" fillId="3" borderId="25" xfId="0" applyNumberFormat="1" applyFill="1" applyBorder="1" applyAlignment="1" applyProtection="1">
      <alignment horizontal="center" vertical="center"/>
      <protection locked="0"/>
    </xf>
    <xf numFmtId="0" fontId="4" fillId="7" borderId="10" xfId="0" applyFont="1" applyFill="1" applyBorder="1" applyAlignment="1" applyProtection="1">
      <alignment horizontal="center" vertical="center" wrapText="1"/>
    </xf>
    <xf numFmtId="0" fontId="4" fillId="7" borderId="25" xfId="0" applyFont="1" applyFill="1" applyBorder="1" applyAlignment="1" applyProtection="1">
      <alignment horizontal="center" vertical="center" wrapText="1"/>
    </xf>
    <xf numFmtId="170" fontId="20" fillId="2" borderId="10" xfId="0" applyNumberFormat="1" applyFont="1" applyFill="1" applyBorder="1" applyAlignment="1" applyProtection="1">
      <alignment horizontal="center" vertical="center"/>
    </xf>
    <xf numFmtId="170" fontId="20" fillId="2" borderId="25" xfId="0" applyNumberFormat="1" applyFont="1" applyFill="1" applyBorder="1" applyAlignment="1" applyProtection="1">
      <alignment horizontal="center" vertical="center"/>
    </xf>
    <xf numFmtId="0" fontId="0" fillId="0" borderId="28" xfId="0" applyFont="1" applyBorder="1" applyAlignment="1" applyProtection="1">
      <alignment horizontal="left" vertical="center" wrapText="1"/>
    </xf>
    <xf numFmtId="49" fontId="4" fillId="3" borderId="10" xfId="0" applyNumberFormat="1" applyFont="1" applyFill="1" applyBorder="1" applyAlignment="1" applyProtection="1">
      <alignment horizontal="center" vertical="center" wrapText="1"/>
      <protection locked="0"/>
    </xf>
    <xf numFmtId="49" fontId="4" fillId="3" borderId="23" xfId="0" applyNumberFormat="1" applyFont="1" applyFill="1" applyBorder="1" applyAlignment="1" applyProtection="1">
      <alignment horizontal="center" vertical="center" wrapText="1"/>
      <protection locked="0"/>
    </xf>
    <xf numFmtId="49" fontId="4" fillId="3" borderId="25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10" xfId="0" applyFont="1" applyFill="1" applyBorder="1" applyAlignment="1">
      <alignment horizontal="left" wrapText="1"/>
    </xf>
    <xf numFmtId="0" fontId="6" fillId="7" borderId="23" xfId="0" applyFont="1" applyFill="1" applyBorder="1" applyAlignment="1">
      <alignment horizontal="left" wrapText="1"/>
    </xf>
    <xf numFmtId="0" fontId="6" fillId="7" borderId="25" xfId="0" applyFont="1" applyFill="1" applyBorder="1" applyAlignment="1">
      <alignment horizontal="left" wrapText="1"/>
    </xf>
    <xf numFmtId="0" fontId="0" fillId="0" borderId="0" xfId="0" applyFont="1" applyBorder="1" applyAlignment="1" applyProtection="1">
      <alignment horizontal="center" wrapText="1"/>
    </xf>
    <xf numFmtId="0" fontId="4" fillId="4" borderId="10" xfId="0" applyFont="1" applyFill="1" applyBorder="1" applyAlignment="1" applyProtection="1">
      <alignment horizontal="center" vertical="center"/>
    </xf>
    <xf numFmtId="0" fontId="4" fillId="4" borderId="25" xfId="0" applyFont="1" applyFill="1" applyBorder="1" applyAlignment="1" applyProtection="1">
      <alignment horizontal="center" vertical="center"/>
    </xf>
    <xf numFmtId="0" fontId="4" fillId="7" borderId="10" xfId="0" applyFont="1" applyFill="1" applyBorder="1" applyAlignment="1" applyProtection="1">
      <alignment horizontal="center"/>
    </xf>
    <xf numFmtId="0" fontId="4" fillId="7" borderId="23" xfId="0" applyFont="1" applyFill="1" applyBorder="1" applyAlignment="1" applyProtection="1">
      <alignment horizontal="center"/>
    </xf>
    <xf numFmtId="0" fontId="4" fillId="7" borderId="25" xfId="0" applyFont="1" applyFill="1" applyBorder="1" applyAlignment="1" applyProtection="1">
      <alignment horizontal="center"/>
    </xf>
    <xf numFmtId="0" fontId="6" fillId="7" borderId="43" xfId="0" applyFont="1" applyFill="1" applyBorder="1" applyAlignment="1">
      <alignment horizontal="left" wrapText="1"/>
    </xf>
    <xf numFmtId="0" fontId="6" fillId="7" borderId="42" xfId="0" applyFont="1" applyFill="1" applyBorder="1" applyAlignment="1">
      <alignment horizontal="left" wrapText="1"/>
    </xf>
    <xf numFmtId="0" fontId="6" fillId="7" borderId="44" xfId="0" applyFont="1" applyFill="1" applyBorder="1" applyAlignment="1">
      <alignment horizontal="left" wrapText="1"/>
    </xf>
    <xf numFmtId="0" fontId="4" fillId="7" borderId="10" xfId="0" applyFont="1" applyFill="1" applyBorder="1" applyAlignment="1">
      <alignment horizontal="left" vertical="center"/>
    </xf>
    <xf numFmtId="0" fontId="4" fillId="7" borderId="23" xfId="0" applyFont="1" applyFill="1" applyBorder="1" applyAlignment="1">
      <alignment horizontal="left" vertical="center"/>
    </xf>
    <xf numFmtId="0" fontId="4" fillId="7" borderId="25" xfId="0" applyFont="1" applyFill="1" applyBorder="1" applyAlignment="1">
      <alignment horizontal="left" vertical="center"/>
    </xf>
    <xf numFmtId="166" fontId="6" fillId="4" borderId="10" xfId="0" applyNumberFormat="1" applyFont="1" applyFill="1" applyBorder="1" applyAlignment="1" applyProtection="1">
      <alignment horizontal="center" vertical="center"/>
    </xf>
    <xf numFmtId="166" fontId="6" fillId="4" borderId="25" xfId="0" applyNumberFormat="1" applyFont="1" applyFill="1" applyBorder="1" applyAlignment="1" applyProtection="1">
      <alignment horizontal="center" vertical="center"/>
    </xf>
    <xf numFmtId="166" fontId="6" fillId="4" borderId="10" xfId="0" applyNumberFormat="1" applyFont="1" applyFill="1" applyBorder="1" applyAlignment="1" applyProtection="1">
      <alignment horizontal="center" vertical="center" wrapText="1"/>
    </xf>
    <xf numFmtId="166" fontId="6" fillId="4" borderId="25" xfId="0" applyNumberFormat="1" applyFont="1" applyFill="1" applyBorder="1" applyAlignment="1" applyProtection="1">
      <alignment horizontal="center" vertical="center" wrapText="1"/>
    </xf>
    <xf numFmtId="166" fontId="21" fillId="2" borderId="62" xfId="0" applyNumberFormat="1" applyFont="1" applyFill="1" applyBorder="1" applyAlignment="1" applyProtection="1">
      <alignment horizontal="right"/>
      <protection hidden="1"/>
    </xf>
    <xf numFmtId="166" fontId="21" fillId="2" borderId="40" xfId="0" applyNumberFormat="1" applyFont="1" applyFill="1" applyBorder="1" applyAlignment="1" applyProtection="1">
      <alignment horizontal="right"/>
      <protection hidden="1"/>
    </xf>
    <xf numFmtId="166" fontId="18" fillId="2" borderId="1" xfId="0" applyNumberFormat="1" applyFont="1" applyFill="1" applyBorder="1" applyAlignment="1" applyProtection="1">
      <alignment horizontal="right"/>
      <protection hidden="1"/>
    </xf>
    <xf numFmtId="166" fontId="18" fillId="2" borderId="8" xfId="0" applyNumberFormat="1" applyFont="1" applyFill="1" applyBorder="1" applyAlignment="1" applyProtection="1">
      <alignment horizontal="right"/>
      <protection hidden="1"/>
    </xf>
    <xf numFmtId="166" fontId="18" fillId="2" borderId="29" xfId="0" applyNumberFormat="1" applyFont="1" applyFill="1" applyBorder="1" applyAlignment="1" applyProtection="1">
      <alignment horizontal="right"/>
      <protection hidden="1"/>
    </xf>
    <xf numFmtId="9" fontId="13" fillId="0" borderId="0" xfId="7" applyFont="1" applyFill="1" applyBorder="1" applyAlignment="1" applyProtection="1">
      <alignment horizontal="center" wrapText="1"/>
      <protection locked="0"/>
    </xf>
    <xf numFmtId="0" fontId="21" fillId="2" borderId="12" xfId="0" applyFont="1" applyFill="1" applyBorder="1" applyAlignment="1">
      <alignment horizontal="left" wrapText="1"/>
    </xf>
    <xf numFmtId="0" fontId="21" fillId="2" borderId="73" xfId="0" applyFont="1" applyFill="1" applyBorder="1" applyAlignment="1">
      <alignment horizontal="left" wrapText="1"/>
    </xf>
    <xf numFmtId="0" fontId="21" fillId="2" borderId="13" xfId="0" applyFont="1" applyFill="1" applyBorder="1" applyAlignment="1">
      <alignment horizontal="left" wrapText="1"/>
    </xf>
    <xf numFmtId="0" fontId="0" fillId="0" borderId="24" xfId="0" applyFont="1" applyFill="1" applyBorder="1" applyAlignment="1" applyProtection="1">
      <alignment horizontal="left" wrapText="1"/>
      <protection locked="0"/>
    </xf>
    <xf numFmtId="0" fontId="0" fillId="0" borderId="0" xfId="0" applyFont="1" applyFill="1" applyBorder="1" applyAlignment="1" applyProtection="1">
      <alignment horizontal="left" wrapText="1"/>
      <protection locked="0"/>
    </xf>
    <xf numFmtId="0" fontId="0" fillId="0" borderId="63" xfId="0" applyFont="1" applyFill="1" applyBorder="1" applyAlignment="1" applyProtection="1">
      <alignment horizontal="left" wrapText="1"/>
      <protection locked="0"/>
    </xf>
    <xf numFmtId="166" fontId="20" fillId="2" borderId="45" xfId="0" applyNumberFormat="1" applyFont="1" applyFill="1" applyBorder="1" applyAlignment="1" applyProtection="1">
      <alignment horizontal="right"/>
      <protection hidden="1"/>
    </xf>
    <xf numFmtId="166" fontId="20" fillId="2" borderId="70" xfId="0" applyNumberFormat="1" applyFont="1" applyFill="1" applyBorder="1" applyAlignment="1" applyProtection="1">
      <alignment horizontal="right"/>
      <protection hidden="1"/>
    </xf>
    <xf numFmtId="0" fontId="0" fillId="8" borderId="72" xfId="0" applyFont="1" applyFill="1" applyBorder="1" applyAlignment="1" applyProtection="1">
      <alignment horizontal="center" vertical="center" wrapText="1"/>
      <protection hidden="1"/>
    </xf>
    <xf numFmtId="0" fontId="0" fillId="8" borderId="63" xfId="0" applyFont="1" applyFill="1" applyBorder="1" applyAlignment="1" applyProtection="1">
      <alignment horizontal="center" vertical="center" wrapText="1"/>
      <protection hidden="1"/>
    </xf>
    <xf numFmtId="0" fontId="0" fillId="8" borderId="41" xfId="0" applyFont="1" applyFill="1" applyBorder="1" applyAlignment="1" applyProtection="1">
      <alignment horizontal="center" vertical="center" wrapText="1"/>
      <protection hidden="1"/>
    </xf>
    <xf numFmtId="166" fontId="6" fillId="4" borderId="10" xfId="0" applyNumberFormat="1" applyFont="1" applyFill="1" applyBorder="1" applyAlignment="1" applyProtection="1">
      <alignment horizontal="left" vertical="center" wrapText="1"/>
    </xf>
    <xf numFmtId="166" fontId="6" fillId="4" borderId="23" xfId="0" applyNumberFormat="1" applyFont="1" applyFill="1" applyBorder="1" applyAlignment="1" applyProtection="1">
      <alignment horizontal="left" vertical="center" wrapText="1"/>
    </xf>
    <xf numFmtId="0" fontId="7" fillId="2" borderId="71" xfId="0" applyFont="1" applyFill="1" applyBorder="1" applyAlignment="1" applyProtection="1">
      <alignment horizontal="left" vertical="center" wrapText="1"/>
    </xf>
    <xf numFmtId="0" fontId="7" fillId="2" borderId="74" xfId="0" applyFont="1" applyFill="1" applyBorder="1" applyAlignment="1" applyProtection="1">
      <alignment horizontal="left" vertical="center" wrapText="1"/>
    </xf>
    <xf numFmtId="166" fontId="18" fillId="2" borderId="3" xfId="0" applyNumberFormat="1" applyFont="1" applyFill="1" applyBorder="1" applyAlignment="1" applyProtection="1">
      <alignment horizontal="right"/>
      <protection hidden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15" fontId="16" fillId="0" borderId="43" xfId="0" applyNumberFormat="1" applyFont="1" applyFill="1" applyBorder="1" applyAlignment="1" applyProtection="1">
      <alignment horizontal="center" vertical="center" wrapText="1"/>
    </xf>
    <xf numFmtId="15" fontId="16" fillId="0" borderId="42" xfId="0" applyNumberFormat="1" applyFont="1" applyFill="1" applyBorder="1" applyAlignment="1" applyProtection="1">
      <alignment horizontal="center" vertical="center" wrapText="1"/>
    </xf>
    <xf numFmtId="15" fontId="16" fillId="0" borderId="44" xfId="0" applyNumberFormat="1" applyFont="1" applyFill="1" applyBorder="1" applyAlignment="1" applyProtection="1">
      <alignment horizontal="center" vertical="center" wrapText="1"/>
    </xf>
    <xf numFmtId="15" fontId="16" fillId="0" borderId="24" xfId="0" applyNumberFormat="1" applyFont="1" applyFill="1" applyBorder="1" applyAlignment="1" applyProtection="1">
      <alignment horizontal="center" vertical="center" wrapText="1"/>
    </xf>
    <xf numFmtId="15" fontId="16" fillId="0" borderId="0" xfId="0" applyNumberFormat="1" applyFont="1" applyFill="1" applyBorder="1" applyAlignment="1" applyProtection="1">
      <alignment horizontal="center" vertical="center" wrapText="1"/>
    </xf>
    <xf numFmtId="15" fontId="16" fillId="0" borderId="28" xfId="0" applyNumberFormat="1" applyFont="1" applyFill="1" applyBorder="1" applyAlignment="1" applyProtection="1">
      <alignment horizontal="center" vertical="center" wrapText="1"/>
    </xf>
    <xf numFmtId="15" fontId="16" fillId="0" borderId="45" xfId="0" applyNumberFormat="1" applyFont="1" applyFill="1" applyBorder="1" applyAlignment="1" applyProtection="1">
      <alignment horizontal="center" vertical="center" wrapText="1"/>
    </xf>
    <xf numFmtId="15" fontId="16" fillId="0" borderId="7" xfId="0" applyNumberFormat="1" applyFont="1" applyFill="1" applyBorder="1" applyAlignment="1" applyProtection="1">
      <alignment horizontal="center" vertical="center" wrapText="1"/>
    </xf>
    <xf numFmtId="15" fontId="16" fillId="0" borderId="46" xfId="0" applyNumberFormat="1" applyFont="1" applyFill="1" applyBorder="1" applyAlignment="1" applyProtection="1">
      <alignment horizontal="center" vertical="center" wrapText="1"/>
    </xf>
    <xf numFmtId="166" fontId="21" fillId="6" borderId="34" xfId="0" applyNumberFormat="1" applyFont="1" applyFill="1" applyBorder="1" applyAlignment="1" applyProtection="1">
      <alignment horizontal="right"/>
      <protection hidden="1"/>
    </xf>
    <xf numFmtId="166" fontId="21" fillId="6" borderId="41" xfId="0" applyNumberFormat="1" applyFont="1" applyFill="1" applyBorder="1" applyAlignment="1" applyProtection="1">
      <alignment horizontal="right"/>
      <protection hidden="1"/>
    </xf>
    <xf numFmtId="166" fontId="20" fillId="2" borderId="68" xfId="0" applyNumberFormat="1" applyFont="1" applyFill="1" applyBorder="1" applyAlignment="1" applyProtection="1">
      <alignment horizontal="right"/>
      <protection hidden="1"/>
    </xf>
    <xf numFmtId="166" fontId="20" fillId="2" borderId="63" xfId="0" applyNumberFormat="1" applyFont="1" applyFill="1" applyBorder="1" applyAlignment="1" applyProtection="1">
      <alignment horizontal="right"/>
      <protection hidden="1"/>
    </xf>
    <xf numFmtId="0" fontId="4" fillId="7" borderId="30" xfId="0" applyFont="1" applyFill="1" applyBorder="1" applyAlignment="1" applyProtection="1">
      <alignment horizontal="center" vertical="center" wrapText="1"/>
      <protection hidden="1"/>
    </xf>
    <xf numFmtId="0" fontId="4" fillId="7" borderId="35" xfId="0" applyFont="1" applyFill="1" applyBorder="1" applyAlignment="1" applyProtection="1">
      <alignment horizontal="center" vertical="center" wrapText="1"/>
      <protection hidden="1"/>
    </xf>
    <xf numFmtId="0" fontId="4" fillId="7" borderId="15" xfId="0" applyFont="1" applyFill="1" applyBorder="1" applyAlignment="1" applyProtection="1">
      <alignment horizontal="center" vertical="center" wrapText="1"/>
    </xf>
    <xf numFmtId="0" fontId="4" fillId="7" borderId="21" xfId="0" applyFont="1" applyFill="1" applyBorder="1" applyAlignment="1" applyProtection="1">
      <alignment horizontal="center" vertical="center" wrapText="1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5" xfId="0" applyFont="1" applyFill="1" applyBorder="1" applyAlignment="1" applyProtection="1">
      <alignment horizontal="center" vertical="center" wrapText="1"/>
    </xf>
    <xf numFmtId="0" fontId="4" fillId="7" borderId="30" xfId="0" applyFont="1" applyFill="1" applyBorder="1" applyAlignment="1" applyProtection="1">
      <alignment horizontal="center" vertical="center" wrapText="1"/>
    </xf>
    <xf numFmtId="0" fontId="4" fillId="7" borderId="35" xfId="0" applyFont="1" applyFill="1" applyBorder="1" applyAlignment="1" applyProtection="1">
      <alignment horizontal="center" vertical="center" wrapText="1"/>
    </xf>
    <xf numFmtId="0" fontId="5" fillId="0" borderId="43" xfId="0" applyFont="1" applyBorder="1" applyAlignment="1" applyProtection="1">
      <alignment horizontal="left" vertical="top"/>
      <protection locked="0"/>
    </xf>
    <xf numFmtId="0" fontId="5" fillId="0" borderId="42" xfId="0" applyFont="1" applyBorder="1" applyAlignment="1" applyProtection="1">
      <alignment horizontal="left" vertical="top"/>
      <protection locked="0"/>
    </xf>
    <xf numFmtId="0" fontId="5" fillId="0" borderId="44" xfId="0" applyFont="1" applyBorder="1" applyAlignment="1" applyProtection="1">
      <alignment horizontal="left" vertical="top"/>
      <protection locked="0"/>
    </xf>
    <xf numFmtId="0" fontId="5" fillId="0" borderId="24" xfId="0" applyFont="1" applyBorder="1" applyAlignment="1" applyProtection="1">
      <alignment horizontal="left" vertical="top"/>
      <protection locked="0"/>
    </xf>
    <xf numFmtId="0" fontId="5" fillId="0" borderId="0" xfId="0" applyFont="1" applyBorder="1" applyAlignment="1" applyProtection="1">
      <alignment horizontal="left" vertical="top"/>
      <protection locked="0"/>
    </xf>
    <xf numFmtId="0" fontId="5" fillId="0" borderId="28" xfId="0" applyFont="1" applyBorder="1" applyAlignment="1" applyProtection="1">
      <alignment horizontal="left" vertical="top"/>
      <protection locked="0"/>
    </xf>
    <xf numFmtId="0" fontId="5" fillId="0" borderId="45" xfId="0" applyFont="1" applyBorder="1" applyAlignment="1" applyProtection="1">
      <alignment horizontal="left" vertical="top"/>
      <protection locked="0"/>
    </xf>
    <xf numFmtId="0" fontId="5" fillId="0" borderId="7" xfId="0" applyFont="1" applyBorder="1" applyAlignment="1" applyProtection="1">
      <alignment horizontal="left" vertical="top"/>
      <protection locked="0"/>
    </xf>
    <xf numFmtId="0" fontId="5" fillId="0" borderId="46" xfId="0" applyFont="1" applyBorder="1" applyAlignment="1" applyProtection="1">
      <alignment horizontal="left" vertical="top"/>
      <protection locked="0"/>
    </xf>
    <xf numFmtId="0" fontId="6" fillId="7" borderId="82" xfId="0" applyFont="1" applyFill="1" applyBorder="1" applyAlignment="1" applyProtection="1">
      <alignment horizontal="center" vertical="center" wrapText="1"/>
    </xf>
    <xf numFmtId="0" fontId="4" fillId="7" borderId="36" xfId="0" applyFont="1" applyFill="1" applyBorder="1" applyAlignment="1" applyProtection="1">
      <alignment horizontal="center" vertical="center" wrapText="1"/>
    </xf>
    <xf numFmtId="0" fontId="6" fillId="7" borderId="12" xfId="0" applyFont="1" applyFill="1" applyBorder="1" applyAlignment="1" applyProtection="1">
      <alignment horizontal="center" vertical="center" wrapText="1"/>
    </xf>
    <xf numFmtId="0" fontId="6" fillId="7" borderId="60" xfId="0" applyFont="1" applyFill="1" applyBorder="1" applyAlignment="1" applyProtection="1">
      <alignment horizontal="center" vertical="center" wrapText="1"/>
    </xf>
    <xf numFmtId="0" fontId="6" fillId="7" borderId="82" xfId="0" applyFont="1" applyFill="1" applyBorder="1" applyAlignment="1" applyProtection="1">
      <alignment horizontal="center" vertical="center" wrapText="1"/>
      <protection hidden="1"/>
    </xf>
    <xf numFmtId="0" fontId="4" fillId="7" borderId="36" xfId="0" applyFont="1" applyFill="1" applyBorder="1" applyAlignment="1" applyProtection="1">
      <alignment horizontal="center" vertical="center" wrapText="1"/>
      <protection hidden="1"/>
    </xf>
    <xf numFmtId="0" fontId="22" fillId="2" borderId="10" xfId="0" applyNumberFormat="1" applyFont="1" applyFill="1" applyBorder="1" applyAlignment="1" applyProtection="1">
      <alignment horizontal="center" wrapText="1"/>
      <protection hidden="1"/>
    </xf>
    <xf numFmtId="0" fontId="22" fillId="2" borderId="23" xfId="0" applyNumberFormat="1" applyFont="1" applyFill="1" applyBorder="1" applyAlignment="1" applyProtection="1">
      <alignment horizontal="center" wrapText="1"/>
      <protection hidden="1"/>
    </xf>
    <xf numFmtId="0" fontId="22" fillId="2" borderId="25" xfId="0" applyNumberFormat="1" applyFont="1" applyFill="1" applyBorder="1" applyAlignment="1" applyProtection="1">
      <alignment horizontal="center" wrapText="1"/>
      <protection hidden="1"/>
    </xf>
    <xf numFmtId="164" fontId="4" fillId="7" borderId="10" xfId="0" applyNumberFormat="1" applyFont="1" applyFill="1" applyBorder="1" applyAlignment="1" applyProtection="1">
      <alignment horizontal="center" vertical="center"/>
    </xf>
    <xf numFmtId="164" fontId="4" fillId="7" borderId="25" xfId="0" applyNumberFormat="1" applyFont="1" applyFill="1" applyBorder="1" applyAlignment="1" applyProtection="1">
      <alignment horizontal="center" vertical="center"/>
    </xf>
    <xf numFmtId="166" fontId="20" fillId="2" borderId="23" xfId="0" applyNumberFormat="1" applyFont="1" applyFill="1" applyBorder="1" applyAlignment="1" applyProtection="1">
      <alignment horizontal="center" vertical="center" wrapText="1"/>
      <protection hidden="1"/>
    </xf>
    <xf numFmtId="164" fontId="4" fillId="7" borderId="10" xfId="1" applyFont="1" applyFill="1" applyBorder="1" applyAlignment="1" applyProtection="1">
      <alignment horizontal="center" vertical="center"/>
    </xf>
    <xf numFmtId="164" fontId="4" fillId="7" borderId="23" xfId="1" applyFont="1" applyFill="1" applyBorder="1" applyAlignment="1" applyProtection="1">
      <alignment horizontal="center" vertical="center"/>
    </xf>
    <xf numFmtId="164" fontId="4" fillId="7" borderId="25" xfId="1" applyFont="1" applyFill="1" applyBorder="1" applyAlignment="1" applyProtection="1">
      <alignment horizontal="center" vertical="center"/>
    </xf>
    <xf numFmtId="0" fontId="17" fillId="0" borderId="43" xfId="0" applyFont="1" applyFill="1" applyBorder="1" applyAlignment="1" applyProtection="1">
      <alignment horizontal="center" vertical="center" wrapText="1"/>
    </xf>
    <xf numFmtId="0" fontId="17" fillId="0" borderId="42" xfId="0" applyFont="1" applyFill="1" applyBorder="1" applyAlignment="1" applyProtection="1">
      <alignment horizontal="center" vertical="center" wrapText="1"/>
    </xf>
    <xf numFmtId="0" fontId="17" fillId="0" borderId="44" xfId="0" applyFont="1" applyFill="1" applyBorder="1" applyAlignment="1" applyProtection="1">
      <alignment horizontal="center" vertical="center" wrapText="1"/>
    </xf>
    <xf numFmtId="0" fontId="17" fillId="0" borderId="45" xfId="0" applyFont="1" applyFill="1" applyBorder="1" applyAlignment="1" applyProtection="1">
      <alignment horizontal="center" vertical="center" wrapText="1"/>
    </xf>
    <xf numFmtId="0" fontId="17" fillId="0" borderId="7" xfId="0" applyFont="1" applyFill="1" applyBorder="1" applyAlignment="1" applyProtection="1">
      <alignment horizontal="center" vertical="center" wrapText="1"/>
    </xf>
    <xf numFmtId="0" fontId="17" fillId="0" borderId="46" xfId="0" applyFont="1" applyFill="1" applyBorder="1" applyAlignment="1" applyProtection="1">
      <alignment horizontal="center" vertical="center" wrapText="1"/>
    </xf>
    <xf numFmtId="0" fontId="8" fillId="3" borderId="37" xfId="0" applyFont="1" applyFill="1" applyBorder="1" applyAlignment="1" applyProtection="1">
      <alignment horizontal="left" wrapText="1" indent="18"/>
    </xf>
    <xf numFmtId="0" fontId="9" fillId="3" borderId="37" xfId="0" applyFont="1" applyFill="1" applyBorder="1" applyAlignment="1" applyProtection="1">
      <alignment horizontal="left" wrapText="1" indent="18"/>
    </xf>
    <xf numFmtId="166" fontId="6" fillId="7" borderId="10" xfId="0" applyNumberFormat="1" applyFont="1" applyFill="1" applyBorder="1" applyAlignment="1" applyProtection="1">
      <alignment horizontal="center" vertical="center" wrapText="1"/>
    </xf>
    <xf numFmtId="166" fontId="6" fillId="7" borderId="25" xfId="0" applyNumberFormat="1" applyFont="1" applyFill="1" applyBorder="1" applyAlignment="1" applyProtection="1">
      <alignment horizontal="center" vertical="center" wrapText="1"/>
    </xf>
    <xf numFmtId="166" fontId="6" fillId="7" borderId="23" xfId="0" applyNumberFormat="1" applyFont="1" applyFill="1" applyBorder="1" applyAlignment="1" applyProtection="1">
      <alignment horizontal="center" vertical="center" wrapText="1"/>
    </xf>
    <xf numFmtId="0" fontId="21" fillId="2" borderId="10" xfId="0" applyNumberFormat="1" applyFont="1" applyFill="1" applyBorder="1" applyAlignment="1" applyProtection="1">
      <alignment horizontal="center"/>
      <protection hidden="1"/>
    </xf>
    <xf numFmtId="0" fontId="21" fillId="2" borderId="23" xfId="0" applyNumberFormat="1" applyFont="1" applyFill="1" applyBorder="1" applyAlignment="1" applyProtection="1">
      <alignment horizontal="center"/>
      <protection hidden="1"/>
    </xf>
    <xf numFmtId="0" fontId="21" fillId="2" borderId="25" xfId="0" applyNumberFormat="1" applyFont="1" applyFill="1" applyBorder="1" applyAlignment="1" applyProtection="1">
      <alignment horizontal="center"/>
      <protection hidden="1"/>
    </xf>
    <xf numFmtId="0" fontId="4" fillId="7" borderId="2" xfId="0" applyFont="1" applyFill="1" applyBorder="1" applyAlignment="1" applyProtection="1">
      <alignment horizontal="center" wrapText="1"/>
    </xf>
    <xf numFmtId="0" fontId="4" fillId="7" borderId="6" xfId="0" applyFont="1" applyFill="1" applyBorder="1" applyAlignment="1" applyProtection="1">
      <alignment horizontal="center" wrapText="1"/>
    </xf>
    <xf numFmtId="0" fontId="4" fillId="7" borderId="5" xfId="0" applyFont="1" applyFill="1" applyBorder="1" applyAlignment="1" applyProtection="1">
      <alignment horizontal="center" wrapText="1"/>
    </xf>
    <xf numFmtId="0" fontId="4" fillId="7" borderId="2" xfId="0" applyFont="1" applyFill="1" applyBorder="1" applyAlignment="1" applyProtection="1">
      <alignment horizontal="left"/>
    </xf>
    <xf numFmtId="0" fontId="4" fillId="7" borderId="6" xfId="0" applyFont="1" applyFill="1" applyBorder="1" applyAlignment="1" applyProtection="1">
      <alignment horizontal="left"/>
    </xf>
    <xf numFmtId="0" fontId="4" fillId="7" borderId="5" xfId="0" applyFont="1" applyFill="1" applyBorder="1" applyAlignment="1" applyProtection="1">
      <alignment horizontal="left"/>
    </xf>
  </cellXfs>
  <cellStyles count="8">
    <cellStyle name="Comma" xfId="2" builtinId="3"/>
    <cellStyle name="Comma 2" xfId="3" xr:uid="{00000000-0005-0000-0000-000001000000}"/>
    <cellStyle name="Comma 3" xfId="4" xr:uid="{00000000-0005-0000-0000-000002000000}"/>
    <cellStyle name="Currency" xfId="1" builtinId="4"/>
    <cellStyle name="Currency 2" xfId="5" xr:uid="{00000000-0005-0000-0000-000004000000}"/>
    <cellStyle name="Normal" xfId="0" builtinId="0"/>
    <cellStyle name="Normal 2" xfId="6" xr:uid="{00000000-0005-0000-0000-000006000000}"/>
    <cellStyle name="Percent" xfId="7" builtinId="5"/>
  </cellStyles>
  <dxfs count="18"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/>
        <i val="0"/>
        <color theme="5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/>
        <i val="0"/>
        <color theme="5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b/>
        <i val="0"/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 patternType="solid">
          <bgColor rgb="FFFFFFD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9" defaultPivotStyle="PivotStyleLight16">
    <tableStyle name="MySqlDefault" pivot="0" table="0" count="0" xr9:uid="{00000000-0011-0000-FFFF-FFFF0000000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DD"/>
      <color rgb="FFFFFFE1"/>
      <color rgb="FFFFFF99"/>
      <color rgb="FF19A3DD"/>
      <color rgb="FF949494"/>
      <color rgb="FF717171"/>
      <color rgb="FF666666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94192</xdr:colOff>
      <xdr:row>0</xdr:row>
      <xdr:rowOff>376767</xdr:rowOff>
    </xdr:to>
    <xdr:pic>
      <xdr:nvPicPr>
        <xdr:cNvPr id="3" name="Picture 2" descr="Mitacs letterhead _Vancouver.ep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/>
        <a:srcRect l="18455" r="15021" b="66101"/>
        <a:stretch/>
      </xdr:blipFill>
      <xdr:spPr bwMode="auto">
        <a:xfrm>
          <a:off x="250031" y="0"/>
          <a:ext cx="1475317" cy="37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94192</xdr:colOff>
      <xdr:row>0</xdr:row>
      <xdr:rowOff>376767</xdr:rowOff>
    </xdr:to>
    <xdr:pic>
      <xdr:nvPicPr>
        <xdr:cNvPr id="2" name="Picture 1" descr="Mitacs letterhead _Vancouver.ep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/>
        <a:srcRect l="18455" r="15021" b="66101"/>
        <a:stretch/>
      </xdr:blipFill>
      <xdr:spPr bwMode="auto">
        <a:xfrm>
          <a:off x="250031" y="0"/>
          <a:ext cx="1475317" cy="37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0</xdr:row>
      <xdr:rowOff>16935</xdr:rowOff>
    </xdr:from>
    <xdr:to>
      <xdr:col>2</xdr:col>
      <xdr:colOff>345016</xdr:colOff>
      <xdr:row>0</xdr:row>
      <xdr:rowOff>393702</xdr:rowOff>
    </xdr:to>
    <xdr:pic>
      <xdr:nvPicPr>
        <xdr:cNvPr id="2" name="Picture 1" descr="Mitacs letterhead _Vancouver.ep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/>
        <a:srcRect l="18455" r="15021" b="66101"/>
        <a:stretch/>
      </xdr:blipFill>
      <xdr:spPr bwMode="auto">
        <a:xfrm>
          <a:off x="256116" y="16935"/>
          <a:ext cx="1475317" cy="37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2:E21"/>
  <sheetViews>
    <sheetView showGridLines="0" workbookViewId="0">
      <selection activeCell="G29" sqref="G29"/>
    </sheetView>
  </sheetViews>
  <sheetFormatPr defaultRowHeight="15" x14ac:dyDescent="0.25"/>
  <sheetData>
    <row r="2" spans="1:5" x14ac:dyDescent="0.25">
      <c r="B2" s="309" t="s">
        <v>109</v>
      </c>
      <c r="C2" s="309"/>
      <c r="D2" s="309"/>
      <c r="E2" s="309"/>
    </row>
    <row r="3" spans="1:5" x14ac:dyDescent="0.25">
      <c r="A3" s="122" t="s">
        <v>112</v>
      </c>
    </row>
    <row r="4" spans="1:5" x14ac:dyDescent="0.25">
      <c r="B4" s="121" t="s">
        <v>110</v>
      </c>
      <c r="C4" s="40"/>
    </row>
    <row r="5" spans="1:5" x14ac:dyDescent="0.25">
      <c r="A5" s="119">
        <v>1</v>
      </c>
      <c r="B5" s="120" t="s">
        <v>134</v>
      </c>
    </row>
    <row r="6" spans="1:5" x14ac:dyDescent="0.25">
      <c r="A6" s="119">
        <v>2</v>
      </c>
      <c r="B6" s="120" t="s">
        <v>131</v>
      </c>
    </row>
    <row r="7" spans="1:5" x14ac:dyDescent="0.25">
      <c r="A7" s="119">
        <v>3</v>
      </c>
      <c r="B7" s="120" t="s">
        <v>163</v>
      </c>
    </row>
    <row r="8" spans="1:5" x14ac:dyDescent="0.25">
      <c r="A8" s="119">
        <v>4</v>
      </c>
      <c r="B8" s="120" t="s">
        <v>160</v>
      </c>
    </row>
    <row r="9" spans="1:5" x14ac:dyDescent="0.25">
      <c r="A9" s="119">
        <v>5</v>
      </c>
      <c r="B9" s="120" t="s">
        <v>161</v>
      </c>
    </row>
    <row r="10" spans="1:5" x14ac:dyDescent="0.25">
      <c r="A10" s="119">
        <v>6</v>
      </c>
      <c r="B10" s="120" t="s">
        <v>113</v>
      </c>
    </row>
    <row r="11" spans="1:5" x14ac:dyDescent="0.25">
      <c r="A11" s="119"/>
      <c r="B11" s="120"/>
    </row>
    <row r="12" spans="1:5" x14ac:dyDescent="0.25">
      <c r="A12" s="119"/>
      <c r="B12" s="121" t="s">
        <v>132</v>
      </c>
      <c r="C12" s="40"/>
    </row>
    <row r="13" spans="1:5" x14ac:dyDescent="0.25">
      <c r="A13" s="119">
        <v>7</v>
      </c>
      <c r="B13" s="120" t="s">
        <v>164</v>
      </c>
    </row>
    <row r="14" spans="1:5" x14ac:dyDescent="0.25">
      <c r="A14" s="119">
        <v>8</v>
      </c>
      <c r="B14" s="120" t="s">
        <v>114</v>
      </c>
    </row>
    <row r="15" spans="1:5" x14ac:dyDescent="0.25">
      <c r="A15" s="119">
        <v>9</v>
      </c>
      <c r="B15" s="120" t="s">
        <v>115</v>
      </c>
    </row>
    <row r="16" spans="1:5" x14ac:dyDescent="0.25">
      <c r="A16" s="119"/>
    </row>
    <row r="17" spans="1:2" x14ac:dyDescent="0.25">
      <c r="A17" s="119"/>
      <c r="B17" s="121" t="s">
        <v>111</v>
      </c>
    </row>
    <row r="18" spans="1:2" x14ac:dyDescent="0.25">
      <c r="A18" s="119">
        <v>10</v>
      </c>
      <c r="B18" s="120" t="s">
        <v>117</v>
      </c>
    </row>
    <row r="19" spans="1:2" x14ac:dyDescent="0.25">
      <c r="A19" s="119">
        <v>11</v>
      </c>
      <c r="B19" s="120" t="s">
        <v>118</v>
      </c>
    </row>
    <row r="20" spans="1:2" x14ac:dyDescent="0.25">
      <c r="A20" s="119">
        <v>12</v>
      </c>
      <c r="B20" s="120" t="s">
        <v>116</v>
      </c>
    </row>
    <row r="21" spans="1:2" x14ac:dyDescent="0.25">
      <c r="A21" s="119">
        <v>13</v>
      </c>
      <c r="B21" s="120" t="s">
        <v>162</v>
      </c>
    </row>
  </sheetData>
  <sheetProtection algorithmName="SHA-512" hashValue="GTYofXR/Vwjx+FLso44fJKZmiYI4QWHMqoCegh3fzjWqcdoCTsrSgl62OIrWavFeghSTj/CpSAMo2fjBb6dFKw==" saltValue="dxiKsd5/oRwY39Yyr8A1QA==" spinCount="100000" sheet="1" objects="1" scenarios="1"/>
  <mergeCells count="1">
    <mergeCell ref="B2:E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3" tint="0.59999389629810485"/>
    <pageSetUpPr fitToPage="1"/>
  </sheetPr>
  <dimension ref="A1:XFC117"/>
  <sheetViews>
    <sheetView showGridLines="0" tabSelected="1" zoomScale="80" zoomScaleNormal="80" workbookViewId="0"/>
  </sheetViews>
  <sheetFormatPr defaultColWidth="0" defaultRowHeight="15" x14ac:dyDescent="0.25"/>
  <cols>
    <col min="1" max="1" width="3.7109375" style="8" customWidth="1"/>
    <col min="2" max="2" width="20.7109375" style="6" customWidth="1"/>
    <col min="3" max="3" width="18.140625" style="6" customWidth="1"/>
    <col min="4" max="4" width="25.140625" style="6" customWidth="1"/>
    <col min="5" max="6" width="20.7109375" style="6" customWidth="1"/>
    <col min="7" max="7" width="28" style="6" customWidth="1"/>
    <col min="8" max="12" width="18.7109375" style="6" customWidth="1"/>
    <col min="13" max="16" width="18.7109375" style="8" customWidth="1"/>
    <col min="17" max="17" width="23.7109375" style="8" customWidth="1"/>
    <col min="18" max="18" width="32.28515625" style="8" customWidth="1"/>
    <col min="19" max="23" width="0" style="8" hidden="1" customWidth="1"/>
    <col min="24" max="24" width="0" style="9" hidden="1" customWidth="1"/>
    <col min="25" max="27" width="0" style="8" hidden="1" customWidth="1"/>
    <col min="28" max="16383" width="10.7109375" style="8" hidden="1"/>
    <col min="16384" max="16384" width="11.5703125" style="8" hidden="1" customWidth="1"/>
  </cols>
  <sheetData>
    <row r="1" spans="1:24" s="209" customFormat="1" ht="36" customHeight="1" thickBot="1" x14ac:dyDescent="0.35">
      <c r="A1" s="211"/>
      <c r="B1" s="217" t="s">
        <v>165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14"/>
      <c r="O1" s="216" t="s">
        <v>64</v>
      </c>
      <c r="P1" s="226"/>
      <c r="Q1" s="212" t="s">
        <v>107</v>
      </c>
      <c r="R1" s="114"/>
      <c r="X1" s="210"/>
    </row>
    <row r="2" spans="1:24" ht="15" customHeight="1" thickTop="1" thickBot="1" x14ac:dyDescent="0.3">
      <c r="F2" s="7"/>
      <c r="G2" s="7"/>
      <c r="H2" s="7"/>
    </row>
    <row r="3" spans="1:24" ht="30" customHeight="1" thickBot="1" x14ac:dyDescent="0.3">
      <c r="B3" s="27" t="s">
        <v>0</v>
      </c>
      <c r="C3" s="55"/>
      <c r="D3" s="344"/>
      <c r="E3" s="345"/>
      <c r="F3" s="346"/>
      <c r="G3" s="54"/>
      <c r="H3" s="76" t="s">
        <v>60</v>
      </c>
      <c r="I3" s="225" t="s">
        <v>33</v>
      </c>
      <c r="J3" s="310" t="s">
        <v>108</v>
      </c>
      <c r="K3" s="343"/>
      <c r="L3" s="339" t="s">
        <v>58</v>
      </c>
      <c r="M3" s="340"/>
      <c r="N3" s="337"/>
      <c r="O3" s="338"/>
      <c r="P3" s="310" t="s">
        <v>158</v>
      </c>
      <c r="Q3" s="311"/>
      <c r="R3" s="311"/>
    </row>
    <row r="4" spans="1:24" ht="30" customHeight="1" thickBot="1" x14ac:dyDescent="0.3">
      <c r="B4" s="383" t="s">
        <v>65</v>
      </c>
      <c r="C4" s="384"/>
      <c r="D4" s="344"/>
      <c r="E4" s="345"/>
      <c r="F4" s="346"/>
      <c r="G4" s="65"/>
      <c r="L4" s="339" t="s">
        <v>145</v>
      </c>
      <c r="M4" s="340"/>
      <c r="N4" s="341" t="str">
        <f>IF(ISBLANK(N3),"",N3+80)</f>
        <v/>
      </c>
      <c r="O4" s="342"/>
      <c r="P4" s="336" t="s">
        <v>133</v>
      </c>
      <c r="Q4" s="336"/>
    </row>
    <row r="5" spans="1:24" ht="30" customHeight="1" thickBot="1" x14ac:dyDescent="0.3">
      <c r="B5" s="383" t="s">
        <v>66</v>
      </c>
      <c r="C5" s="384"/>
      <c r="D5" s="344"/>
      <c r="E5" s="345"/>
      <c r="F5" s="346"/>
      <c r="G5" s="65"/>
      <c r="H5" s="64"/>
      <c r="I5" s="66"/>
      <c r="L5" s="339" t="s">
        <v>146</v>
      </c>
      <c r="M5" s="340"/>
      <c r="N5" s="341" t="str">
        <f>IF(ISBLANK(N3),"",N3+120)</f>
        <v/>
      </c>
      <c r="O5" s="342"/>
    </row>
    <row r="6" spans="1:24" ht="30" customHeight="1" thickBot="1" x14ac:dyDescent="0.3">
      <c r="B6" s="383" t="s">
        <v>67</v>
      </c>
      <c r="C6" s="384"/>
      <c r="D6" s="344"/>
      <c r="E6" s="345"/>
      <c r="F6" s="346"/>
      <c r="G6" s="65"/>
      <c r="H6" s="64"/>
      <c r="L6" s="350" t="s">
        <v>143</v>
      </c>
      <c r="M6" s="350"/>
      <c r="N6" s="350"/>
      <c r="O6" s="350"/>
    </row>
    <row r="7" spans="1:24" ht="15" customHeight="1" thickBot="1" x14ac:dyDescent="0.3">
      <c r="B7" s="8"/>
      <c r="D7" s="12"/>
      <c r="E7" s="11"/>
      <c r="F7" s="13"/>
      <c r="N7" s="389" t="s">
        <v>96</v>
      </c>
      <c r="O7" s="390"/>
      <c r="P7" s="391"/>
    </row>
    <row r="8" spans="1:24" s="14" customFormat="1" ht="30.75" customHeight="1" thickBot="1" x14ac:dyDescent="0.3">
      <c r="B8" s="314" t="s">
        <v>2</v>
      </c>
      <c r="C8" s="315"/>
      <c r="D8" s="314" t="s">
        <v>19</v>
      </c>
      <c r="E8" s="315"/>
      <c r="F8" s="314" t="s">
        <v>126</v>
      </c>
      <c r="G8" s="315"/>
      <c r="I8" s="351" t="s">
        <v>141</v>
      </c>
      <c r="J8" s="352"/>
      <c r="K8" s="351" t="s">
        <v>88</v>
      </c>
      <c r="L8" s="352"/>
      <c r="N8" s="392"/>
      <c r="O8" s="393"/>
      <c r="P8" s="394"/>
      <c r="Q8" s="8"/>
      <c r="R8" s="14" t="s">
        <v>159</v>
      </c>
    </row>
    <row r="9" spans="1:24" ht="29.25" customHeight="1" thickBot="1" x14ac:dyDescent="0.3">
      <c r="B9" s="312">
        <f>SUM(D9:G9)</f>
        <v>0</v>
      </c>
      <c r="C9" s="313"/>
      <c r="D9" s="312">
        <f>ROUND('Detailed Budget'!N37+'Detailed Budget'!N63+'Detailed Budget'!N89+'Detailed Budget'!N115+'Detailed Budget'!N141+'Detailed Budget'!N167+'Detailed Budget'!N193+'Detailed Budget'!N219+'Detailed Budget'!N245,2)</f>
        <v>0</v>
      </c>
      <c r="E9" s="313"/>
      <c r="F9" s="312">
        <f>'Detailed Budget'!O37+'Detailed Budget'!O63+'Detailed Budget'!O89+'Detailed Budget'!O115+'Detailed Budget'!O141+'Detailed Budget'!O167+'Detailed Budget'!O193+'Detailed Budget'!O219+'Detailed Budget'!O245</f>
        <v>0</v>
      </c>
      <c r="G9" s="313"/>
      <c r="I9" s="312">
        <f>SUMIF('Detailed Budget'!$J$17:$J$246,"University Co-Funded",'Detailed Budget'!$H$17:$H$246)*4000</f>
        <v>0</v>
      </c>
      <c r="J9" s="313"/>
      <c r="K9" s="312">
        <f>SUMIF('Detailed Budget'!$J$17:$J$246,"Industry Co-Funded",'Detailed Budget'!$H$17:$H$246)*4000</f>
        <v>0</v>
      </c>
      <c r="L9" s="313"/>
      <c r="N9" s="392"/>
      <c r="O9" s="393"/>
      <c r="P9" s="394"/>
    </row>
    <row r="10" spans="1:24" ht="15" customHeight="1" thickBot="1" x14ac:dyDescent="0.3">
      <c r="B10" s="56"/>
      <c r="C10" s="56"/>
      <c r="D10" s="56"/>
      <c r="E10" s="56"/>
      <c r="F10" s="56"/>
      <c r="G10" s="56"/>
      <c r="N10" s="392"/>
      <c r="O10" s="393"/>
      <c r="P10" s="394"/>
    </row>
    <row r="11" spans="1:24" ht="29.25" customHeight="1" thickBot="1" x14ac:dyDescent="0.3">
      <c r="B11" s="362" t="s">
        <v>69</v>
      </c>
      <c r="C11" s="363"/>
      <c r="D11" s="362" t="s">
        <v>68</v>
      </c>
      <c r="E11" s="363"/>
      <c r="F11" s="364" t="s">
        <v>61</v>
      </c>
      <c r="G11" s="365"/>
      <c r="I11" s="57" t="s">
        <v>52</v>
      </c>
      <c r="J11" s="57" t="s">
        <v>10</v>
      </c>
      <c r="K11" s="57" t="s">
        <v>135</v>
      </c>
      <c r="L11" s="57" t="s">
        <v>85</v>
      </c>
      <c r="N11" s="392"/>
      <c r="O11" s="393"/>
      <c r="P11" s="394"/>
    </row>
    <row r="12" spans="1:24" ht="29.25" customHeight="1" thickBot="1" x14ac:dyDescent="0.3">
      <c r="B12" s="312">
        <f>ROUND(SUM('Detailed Budget'!Q37,'Detailed Budget'!Q63,'Detailed Budget'!Q89,'Detailed Budget'!Q115,'Detailed Budget'!Q141,'Detailed Budget'!Q167,'Detailed Budget'!Q193,'Detailed Budget'!Q219,'Detailed Budget'!Q245),2)</f>
        <v>0</v>
      </c>
      <c r="C12" s="313"/>
      <c r="D12" s="312">
        <f>SUM('Detailed Budget'!R37,'Detailed Budget'!R63,'Detailed Budget'!R89,'Detailed Budget'!R115,'Detailed Budget'!R141,'Detailed Budget'!R167,'Detailed Budget'!R193,'Detailed Budget'!R219,'Detailed Budget'!R245)</f>
        <v>0</v>
      </c>
      <c r="E12" s="313"/>
      <c r="F12" s="312">
        <f>SUM('Detailed Budget'!S37,'Detailed Budget'!S63,'Detailed Budget'!S89,'Detailed Budget'!S115,'Detailed Budget'!S141,'Detailed Budget'!S167,'Detailed Budget'!S193,'Detailed Budget'!S219,'Detailed Budget'!S245)</f>
        <v>0</v>
      </c>
      <c r="G12" s="313"/>
      <c r="I12" s="229">
        <f>Q36</f>
        <v>0</v>
      </c>
      <c r="J12" s="229">
        <f>I12-K12</f>
        <v>0</v>
      </c>
      <c r="K12" s="229">
        <f>SUMIF(B16:B35,"*TBD*",Q16:Q35)</f>
        <v>0</v>
      </c>
      <c r="L12" s="229">
        <f>IF(P36&gt;=1,"5 Year",IF(O36&gt;=1,"4 Year",IF(N36&gt;=1,"3 Year",IF(SUM(K36:M36)&gt;=1,"2 Year",IF(SUM(H36:J36)&gt;=1,"1 Year",0)))))</f>
        <v>0</v>
      </c>
      <c r="N12" s="395"/>
      <c r="O12" s="396"/>
      <c r="P12" s="397"/>
    </row>
    <row r="13" spans="1:24" s="16" customFormat="1" ht="15" customHeight="1" thickBot="1" x14ac:dyDescent="0.3">
      <c r="A13" s="18"/>
      <c r="D13" s="18"/>
      <c r="E13" s="18"/>
      <c r="F13" s="18"/>
      <c r="G13" s="18"/>
      <c r="H13" s="7"/>
      <c r="I13" s="7"/>
      <c r="J13" s="7"/>
      <c r="K13" s="7"/>
      <c r="R13" s="8"/>
    </row>
    <row r="14" spans="1:24" s="16" customFormat="1" ht="33.75" customHeight="1" thickBot="1" x14ac:dyDescent="0.3">
      <c r="B14" s="162" t="s">
        <v>4</v>
      </c>
      <c r="C14" s="163"/>
      <c r="D14" s="163"/>
      <c r="E14" s="163"/>
      <c r="F14" s="163"/>
      <c r="G14" s="163"/>
      <c r="H14" s="353" t="s">
        <v>49</v>
      </c>
      <c r="I14" s="354"/>
      <c r="J14" s="355"/>
      <c r="K14" s="353" t="s">
        <v>50</v>
      </c>
      <c r="L14" s="354"/>
      <c r="M14" s="355"/>
      <c r="N14" s="353" t="s">
        <v>51</v>
      </c>
      <c r="O14" s="354"/>
      <c r="P14" s="355"/>
      <c r="Q14" s="319" t="s">
        <v>16</v>
      </c>
    </row>
    <row r="15" spans="1:24" s="16" customFormat="1" ht="51" customHeight="1" thickBot="1" x14ac:dyDescent="0.3">
      <c r="B15" s="78" t="s">
        <v>6</v>
      </c>
      <c r="C15" s="78" t="s">
        <v>70</v>
      </c>
      <c r="D15" s="78" t="s">
        <v>73</v>
      </c>
      <c r="E15" s="78" t="s">
        <v>142</v>
      </c>
      <c r="F15" s="78" t="s">
        <v>22</v>
      </c>
      <c r="G15" s="78" t="s">
        <v>140</v>
      </c>
      <c r="H15" s="227" t="s">
        <v>166</v>
      </c>
      <c r="I15" s="298" t="str">
        <f>IFERROR(INDEX(Sheet2!$A$2:$A$31,MATCH('Summary '!H$15,Sheet2!$A$2:$A$31,0)+1),"-")</f>
        <v>Sep - Dec 2019</v>
      </c>
      <c r="J15" s="298" t="str">
        <f>IFERROR(INDEX(Sheet2!$A$2:$A$31,MATCH('Summary '!I$15,Sheet2!$A$2:$A$31,0)+1),"-")</f>
        <v>Jan - Apr 2020</v>
      </c>
      <c r="K15" s="298" t="str">
        <f>IFERROR(INDEX(Sheet2!$A$2:$A$31,MATCH('Summary '!J$15,Sheet2!$A$2:$A$31,0)+1),"-")</f>
        <v>May - Aug 2020</v>
      </c>
      <c r="L15" s="298" t="str">
        <f>IFERROR(INDEX(Sheet2!$A$2:$A$31,MATCH('Summary '!K$15,Sheet2!$A$2:$A$31,0)+1),"-")</f>
        <v>Sep - Dec 2020</v>
      </c>
      <c r="M15" s="298" t="str">
        <f>IFERROR(INDEX(Sheet2!$A$2:$A$31,MATCH('Summary '!L$15,Sheet2!$A$2:$A$31,0)+1),"-")</f>
        <v>Jan - Apr 2021</v>
      </c>
      <c r="N15" s="299" t="s">
        <v>53</v>
      </c>
      <c r="O15" s="300" t="s">
        <v>71</v>
      </c>
      <c r="P15" s="301" t="s">
        <v>72</v>
      </c>
      <c r="Q15" s="320"/>
    </row>
    <row r="16" spans="1:24" s="16" customFormat="1" ht="30" customHeight="1" x14ac:dyDescent="0.25">
      <c r="B16" s="292"/>
      <c r="C16" s="293"/>
      <c r="D16" s="293"/>
      <c r="E16" s="293"/>
      <c r="F16" s="294"/>
      <c r="G16" s="185"/>
      <c r="H16" s="67"/>
      <c r="I16" s="68"/>
      <c r="J16" s="69"/>
      <c r="K16" s="153"/>
      <c r="L16" s="68"/>
      <c r="M16" s="69"/>
      <c r="N16" s="67"/>
      <c r="O16" s="68"/>
      <c r="P16" s="69"/>
      <c r="Q16" s="230">
        <f t="shared" ref="Q16:Q36" si="0">SUM(H16:P16)</f>
        <v>0</v>
      </c>
    </row>
    <row r="17" spans="2:24" s="16" customFormat="1" ht="30" customHeight="1" x14ac:dyDescent="0.25">
      <c r="B17" s="292"/>
      <c r="C17" s="293"/>
      <c r="D17" s="293"/>
      <c r="E17" s="293"/>
      <c r="F17" s="294"/>
      <c r="G17" s="185"/>
      <c r="H17" s="70"/>
      <c r="I17" s="71"/>
      <c r="J17" s="72"/>
      <c r="K17" s="154"/>
      <c r="L17" s="71"/>
      <c r="M17" s="72"/>
      <c r="N17" s="70"/>
      <c r="O17" s="71"/>
      <c r="P17" s="72"/>
      <c r="Q17" s="231">
        <f t="shared" si="0"/>
        <v>0</v>
      </c>
    </row>
    <row r="18" spans="2:24" s="16" customFormat="1" ht="30" customHeight="1" x14ac:dyDescent="0.25">
      <c r="B18" s="292"/>
      <c r="C18" s="293"/>
      <c r="D18" s="293"/>
      <c r="E18" s="293"/>
      <c r="F18" s="294"/>
      <c r="G18" s="185"/>
      <c r="H18" s="70"/>
      <c r="I18" s="71"/>
      <c r="J18" s="72"/>
      <c r="K18" s="154"/>
      <c r="L18" s="71"/>
      <c r="M18" s="72"/>
      <c r="N18" s="70"/>
      <c r="O18" s="71"/>
      <c r="P18" s="72"/>
      <c r="Q18" s="231">
        <f t="shared" si="0"/>
        <v>0</v>
      </c>
    </row>
    <row r="19" spans="2:24" s="16" customFormat="1" ht="30" customHeight="1" x14ac:dyDescent="0.25">
      <c r="B19" s="292"/>
      <c r="C19" s="293"/>
      <c r="D19" s="293"/>
      <c r="E19" s="293"/>
      <c r="F19" s="294"/>
      <c r="G19" s="185"/>
      <c r="H19" s="70"/>
      <c r="I19" s="71"/>
      <c r="J19" s="72"/>
      <c r="K19" s="154"/>
      <c r="L19" s="71"/>
      <c r="M19" s="72"/>
      <c r="N19" s="70"/>
      <c r="O19" s="71"/>
      <c r="P19" s="72"/>
      <c r="Q19" s="231">
        <f t="shared" si="0"/>
        <v>0</v>
      </c>
    </row>
    <row r="20" spans="2:24" ht="30" customHeight="1" x14ac:dyDescent="0.25">
      <c r="B20" s="292"/>
      <c r="C20" s="293"/>
      <c r="D20" s="293"/>
      <c r="E20" s="293"/>
      <c r="F20" s="294"/>
      <c r="G20" s="185"/>
      <c r="H20" s="70"/>
      <c r="I20" s="71"/>
      <c r="J20" s="72"/>
      <c r="K20" s="154"/>
      <c r="L20" s="71"/>
      <c r="M20" s="72"/>
      <c r="N20" s="70"/>
      <c r="O20" s="71"/>
      <c r="P20" s="72"/>
      <c r="Q20" s="231">
        <f t="shared" si="0"/>
        <v>0</v>
      </c>
      <c r="X20" s="8"/>
    </row>
    <row r="21" spans="2:24" ht="30" customHeight="1" x14ac:dyDescent="0.25">
      <c r="B21" s="292"/>
      <c r="C21" s="293"/>
      <c r="D21" s="293"/>
      <c r="E21" s="293"/>
      <c r="F21" s="295"/>
      <c r="G21" s="185"/>
      <c r="H21" s="70"/>
      <c r="I21" s="71"/>
      <c r="J21" s="72"/>
      <c r="K21" s="154"/>
      <c r="L21" s="71"/>
      <c r="M21" s="72"/>
      <c r="N21" s="70"/>
      <c r="O21" s="71"/>
      <c r="P21" s="72"/>
      <c r="Q21" s="231">
        <f t="shared" si="0"/>
        <v>0</v>
      </c>
      <c r="X21" s="8"/>
    </row>
    <row r="22" spans="2:24" ht="30" customHeight="1" x14ac:dyDescent="0.25">
      <c r="B22" s="292"/>
      <c r="C22" s="293"/>
      <c r="D22" s="293"/>
      <c r="E22" s="293"/>
      <c r="F22" s="294"/>
      <c r="G22" s="185"/>
      <c r="H22" s="70"/>
      <c r="I22" s="71"/>
      <c r="J22" s="72"/>
      <c r="K22" s="154"/>
      <c r="L22" s="71"/>
      <c r="M22" s="72"/>
      <c r="N22" s="70"/>
      <c r="O22" s="71"/>
      <c r="P22" s="72"/>
      <c r="Q22" s="231">
        <f t="shared" si="0"/>
        <v>0</v>
      </c>
      <c r="X22" s="8"/>
    </row>
    <row r="23" spans="2:24" ht="30" customHeight="1" x14ac:dyDescent="0.25">
      <c r="B23" s="292"/>
      <c r="C23" s="293"/>
      <c r="D23" s="293"/>
      <c r="E23" s="293"/>
      <c r="F23" s="295"/>
      <c r="G23" s="185"/>
      <c r="H23" s="70"/>
      <c r="I23" s="71"/>
      <c r="J23" s="72"/>
      <c r="K23" s="154"/>
      <c r="L23" s="71"/>
      <c r="M23" s="72"/>
      <c r="N23" s="70"/>
      <c r="O23" s="71"/>
      <c r="P23" s="72"/>
      <c r="Q23" s="231">
        <f t="shared" si="0"/>
        <v>0</v>
      </c>
      <c r="X23" s="8"/>
    </row>
    <row r="24" spans="2:24" ht="30" customHeight="1" x14ac:dyDescent="0.25">
      <c r="B24" s="292"/>
      <c r="C24" s="293"/>
      <c r="D24" s="293"/>
      <c r="E24" s="293"/>
      <c r="F24" s="294"/>
      <c r="G24" s="185"/>
      <c r="H24" s="70"/>
      <c r="I24" s="71"/>
      <c r="J24" s="72"/>
      <c r="K24" s="154"/>
      <c r="L24" s="71"/>
      <c r="M24" s="72"/>
      <c r="N24" s="70"/>
      <c r="O24" s="71"/>
      <c r="P24" s="72"/>
      <c r="Q24" s="231">
        <f t="shared" si="0"/>
        <v>0</v>
      </c>
      <c r="X24" s="8"/>
    </row>
    <row r="25" spans="2:24" ht="30" customHeight="1" x14ac:dyDescent="0.25">
      <c r="B25" s="292"/>
      <c r="C25" s="293"/>
      <c r="D25" s="293"/>
      <c r="E25" s="293"/>
      <c r="F25" s="295"/>
      <c r="G25" s="185"/>
      <c r="H25" s="70"/>
      <c r="I25" s="71"/>
      <c r="J25" s="72"/>
      <c r="K25" s="154"/>
      <c r="L25" s="71"/>
      <c r="M25" s="72"/>
      <c r="N25" s="70"/>
      <c r="O25" s="71"/>
      <c r="P25" s="72"/>
      <c r="Q25" s="231">
        <f t="shared" si="0"/>
        <v>0</v>
      </c>
      <c r="X25" s="8"/>
    </row>
    <row r="26" spans="2:24" ht="30" customHeight="1" x14ac:dyDescent="0.25">
      <c r="B26" s="292"/>
      <c r="C26" s="293"/>
      <c r="D26" s="293"/>
      <c r="E26" s="293"/>
      <c r="F26" s="294"/>
      <c r="G26" s="185"/>
      <c r="H26" s="70"/>
      <c r="I26" s="71"/>
      <c r="J26" s="72"/>
      <c r="K26" s="154"/>
      <c r="L26" s="71"/>
      <c r="M26" s="72"/>
      <c r="N26" s="70"/>
      <c r="O26" s="71"/>
      <c r="P26" s="72"/>
      <c r="Q26" s="231">
        <f t="shared" si="0"/>
        <v>0</v>
      </c>
      <c r="X26" s="8"/>
    </row>
    <row r="27" spans="2:24" ht="30" customHeight="1" x14ac:dyDescent="0.25">
      <c r="B27" s="292"/>
      <c r="C27" s="293"/>
      <c r="D27" s="293"/>
      <c r="E27" s="293"/>
      <c r="F27" s="295"/>
      <c r="G27" s="185"/>
      <c r="H27" s="70"/>
      <c r="I27" s="71"/>
      <c r="J27" s="72"/>
      <c r="K27" s="154"/>
      <c r="L27" s="71"/>
      <c r="M27" s="72"/>
      <c r="N27" s="70"/>
      <c r="O27" s="71"/>
      <c r="P27" s="72"/>
      <c r="Q27" s="231">
        <f t="shared" si="0"/>
        <v>0</v>
      </c>
      <c r="X27" s="8"/>
    </row>
    <row r="28" spans="2:24" ht="30" customHeight="1" x14ac:dyDescent="0.25">
      <c r="B28" s="292"/>
      <c r="C28" s="293"/>
      <c r="D28" s="293"/>
      <c r="E28" s="293"/>
      <c r="F28" s="294"/>
      <c r="G28" s="185"/>
      <c r="H28" s="70"/>
      <c r="I28" s="71"/>
      <c r="J28" s="72"/>
      <c r="K28" s="154"/>
      <c r="L28" s="71"/>
      <c r="M28" s="72"/>
      <c r="N28" s="70"/>
      <c r="O28" s="71"/>
      <c r="P28" s="72"/>
      <c r="Q28" s="231">
        <f t="shared" si="0"/>
        <v>0</v>
      </c>
      <c r="X28" s="8"/>
    </row>
    <row r="29" spans="2:24" ht="30" customHeight="1" x14ac:dyDescent="0.25">
      <c r="B29" s="292"/>
      <c r="C29" s="293"/>
      <c r="D29" s="293"/>
      <c r="E29" s="293"/>
      <c r="F29" s="295"/>
      <c r="G29" s="185"/>
      <c r="H29" s="70"/>
      <c r="I29" s="71"/>
      <c r="J29" s="72"/>
      <c r="K29" s="154"/>
      <c r="L29" s="71"/>
      <c r="M29" s="72"/>
      <c r="N29" s="70"/>
      <c r="O29" s="71"/>
      <c r="P29" s="72"/>
      <c r="Q29" s="231">
        <f t="shared" si="0"/>
        <v>0</v>
      </c>
      <c r="X29" s="8"/>
    </row>
    <row r="30" spans="2:24" ht="30" customHeight="1" x14ac:dyDescent="0.25">
      <c r="B30" s="292"/>
      <c r="C30" s="293"/>
      <c r="D30" s="293"/>
      <c r="E30" s="293"/>
      <c r="F30" s="294"/>
      <c r="G30" s="185"/>
      <c r="H30" s="70"/>
      <c r="I30" s="71"/>
      <c r="J30" s="72"/>
      <c r="K30" s="154"/>
      <c r="L30" s="71"/>
      <c r="M30" s="72"/>
      <c r="N30" s="70"/>
      <c r="O30" s="71"/>
      <c r="P30" s="72"/>
      <c r="Q30" s="231">
        <f t="shared" si="0"/>
        <v>0</v>
      </c>
      <c r="X30" s="8"/>
    </row>
    <row r="31" spans="2:24" ht="30" customHeight="1" x14ac:dyDescent="0.25">
      <c r="B31" s="292"/>
      <c r="C31" s="293"/>
      <c r="D31" s="293"/>
      <c r="E31" s="293"/>
      <c r="F31" s="295"/>
      <c r="G31" s="185"/>
      <c r="H31" s="70"/>
      <c r="I31" s="71"/>
      <c r="J31" s="72"/>
      <c r="K31" s="154"/>
      <c r="L31" s="71"/>
      <c r="M31" s="72"/>
      <c r="N31" s="70"/>
      <c r="O31" s="71"/>
      <c r="P31" s="72"/>
      <c r="Q31" s="231">
        <f t="shared" si="0"/>
        <v>0</v>
      </c>
      <c r="X31" s="8"/>
    </row>
    <row r="32" spans="2:24" ht="30" customHeight="1" x14ac:dyDescent="0.25">
      <c r="B32" s="292"/>
      <c r="C32" s="293"/>
      <c r="D32" s="293"/>
      <c r="E32" s="293"/>
      <c r="F32" s="294"/>
      <c r="G32" s="185"/>
      <c r="H32" s="70"/>
      <c r="I32" s="71"/>
      <c r="J32" s="72"/>
      <c r="K32" s="154"/>
      <c r="L32" s="71"/>
      <c r="M32" s="72"/>
      <c r="N32" s="70"/>
      <c r="O32" s="71"/>
      <c r="P32" s="72"/>
      <c r="Q32" s="231">
        <f t="shared" si="0"/>
        <v>0</v>
      </c>
      <c r="X32" s="8"/>
    </row>
    <row r="33" spans="2:25" ht="30" customHeight="1" x14ac:dyDescent="0.25">
      <c r="B33" s="292"/>
      <c r="C33" s="293"/>
      <c r="D33" s="293"/>
      <c r="E33" s="293"/>
      <c r="F33" s="295"/>
      <c r="G33" s="185"/>
      <c r="H33" s="70"/>
      <c r="I33" s="71"/>
      <c r="J33" s="72"/>
      <c r="K33" s="154"/>
      <c r="L33" s="71"/>
      <c r="M33" s="72"/>
      <c r="N33" s="70"/>
      <c r="O33" s="71"/>
      <c r="P33" s="72"/>
      <c r="Q33" s="231">
        <f t="shared" si="0"/>
        <v>0</v>
      </c>
      <c r="X33" s="8"/>
    </row>
    <row r="34" spans="2:25" ht="30" customHeight="1" x14ac:dyDescent="0.25">
      <c r="B34" s="292"/>
      <c r="C34" s="293"/>
      <c r="D34" s="293"/>
      <c r="E34" s="293"/>
      <c r="F34" s="294"/>
      <c r="G34" s="185"/>
      <c r="H34" s="70"/>
      <c r="I34" s="71"/>
      <c r="J34" s="72"/>
      <c r="K34" s="154"/>
      <c r="L34" s="71"/>
      <c r="M34" s="72"/>
      <c r="N34" s="70"/>
      <c r="O34" s="71"/>
      <c r="P34" s="72"/>
      <c r="Q34" s="231">
        <f t="shared" si="0"/>
        <v>0</v>
      </c>
      <c r="X34" s="8"/>
    </row>
    <row r="35" spans="2:25" ht="30" customHeight="1" thickBot="1" x14ac:dyDescent="0.3">
      <c r="B35" s="292"/>
      <c r="C35" s="293"/>
      <c r="D35" s="296"/>
      <c r="E35" s="296"/>
      <c r="F35" s="297"/>
      <c r="G35" s="185"/>
      <c r="H35" s="156"/>
      <c r="I35" s="157"/>
      <c r="J35" s="158"/>
      <c r="K35" s="155"/>
      <c r="L35" s="74"/>
      <c r="M35" s="75"/>
      <c r="N35" s="73"/>
      <c r="O35" s="74"/>
      <c r="P35" s="75"/>
      <c r="Q35" s="232">
        <f t="shared" si="0"/>
        <v>0</v>
      </c>
      <c r="X35" s="8"/>
    </row>
    <row r="36" spans="2:25" ht="30" customHeight="1" thickBot="1" x14ac:dyDescent="0.3">
      <c r="B36" s="159"/>
      <c r="C36" s="160"/>
      <c r="D36" s="160"/>
      <c r="E36" s="160"/>
      <c r="F36" s="161"/>
      <c r="G36" s="161"/>
      <c r="H36" s="234">
        <f t="shared" ref="H36:P36" si="1">SUM(H16:H35)</f>
        <v>0</v>
      </c>
      <c r="I36" s="235">
        <f t="shared" si="1"/>
        <v>0</v>
      </c>
      <c r="J36" s="236">
        <f t="shared" si="1"/>
        <v>0</v>
      </c>
      <c r="K36" s="234">
        <f t="shared" si="1"/>
        <v>0</v>
      </c>
      <c r="L36" s="235">
        <f t="shared" si="1"/>
        <v>0</v>
      </c>
      <c r="M36" s="236">
        <f t="shared" si="1"/>
        <v>0</v>
      </c>
      <c r="N36" s="234">
        <f t="shared" si="1"/>
        <v>0</v>
      </c>
      <c r="O36" s="235">
        <f t="shared" si="1"/>
        <v>0</v>
      </c>
      <c r="P36" s="236">
        <f t="shared" si="1"/>
        <v>0</v>
      </c>
      <c r="Q36" s="233">
        <f t="shared" si="0"/>
        <v>0</v>
      </c>
      <c r="X36" s="8"/>
    </row>
    <row r="37" spans="2:25" ht="23.25" customHeight="1" x14ac:dyDescent="0.25">
      <c r="B37" s="21"/>
      <c r="C37" s="21"/>
      <c r="D37" s="20"/>
      <c r="E37" s="20"/>
      <c r="F37" s="8"/>
      <c r="G37" s="8"/>
      <c r="H37" s="8"/>
      <c r="I37" s="8"/>
      <c r="X37" s="22"/>
      <c r="Y37" s="14"/>
    </row>
    <row r="38" spans="2:25" ht="15.75" thickBot="1" x14ac:dyDescent="0.3">
      <c r="B38" s="8"/>
      <c r="C38" s="8"/>
      <c r="D38" s="8"/>
      <c r="E38" s="8"/>
      <c r="F38" s="8"/>
      <c r="G38" s="8"/>
      <c r="H38" s="8"/>
      <c r="I38" s="8"/>
      <c r="W38" s="9"/>
      <c r="X38" s="8"/>
    </row>
    <row r="39" spans="2:25" ht="27.75" customHeight="1" thickBot="1" x14ac:dyDescent="0.3">
      <c r="B39" s="164" t="s">
        <v>125</v>
      </c>
      <c r="C39" s="165"/>
      <c r="D39" s="165"/>
      <c r="E39" s="165"/>
      <c r="F39" s="165"/>
      <c r="G39" s="165"/>
      <c r="H39" s="166"/>
      <c r="I39" s="8"/>
      <c r="J39" s="359" t="s">
        <v>121</v>
      </c>
      <c r="K39" s="360"/>
      <c r="L39" s="360"/>
      <c r="M39" s="360"/>
      <c r="N39" s="360"/>
      <c r="O39" s="360"/>
      <c r="P39" s="360"/>
      <c r="Q39" s="361"/>
      <c r="U39" s="9"/>
      <c r="X39" s="8"/>
    </row>
    <row r="40" spans="2:25" ht="15.75" thickBot="1" x14ac:dyDescent="0.3">
      <c r="B40" s="167" t="s">
        <v>20</v>
      </c>
      <c r="C40" s="347" t="s">
        <v>57</v>
      </c>
      <c r="D40" s="348"/>
      <c r="E40" s="348"/>
      <c r="F40" s="348"/>
      <c r="G40" s="349"/>
      <c r="H40" s="168" t="s">
        <v>8</v>
      </c>
      <c r="I40" s="8"/>
      <c r="J40" s="356" t="s">
        <v>57</v>
      </c>
      <c r="K40" s="357"/>
      <c r="L40" s="357"/>
      <c r="M40" s="357"/>
      <c r="N40" s="357"/>
      <c r="O40" s="357"/>
      <c r="P40" s="358"/>
      <c r="Q40" s="175" t="s">
        <v>8</v>
      </c>
      <c r="U40" s="9"/>
      <c r="X40" s="8"/>
    </row>
    <row r="41" spans="2:25" ht="15" customHeight="1" x14ac:dyDescent="0.25">
      <c r="B41" s="169" t="s">
        <v>26</v>
      </c>
      <c r="C41" s="326"/>
      <c r="D41" s="326"/>
      <c r="E41" s="326"/>
      <c r="F41" s="326"/>
      <c r="G41" s="326"/>
      <c r="H41" s="252">
        <f>'Detailed Budget'!$O$37</f>
        <v>0</v>
      </c>
      <c r="I41" s="8"/>
      <c r="J41" s="372" t="s">
        <v>101</v>
      </c>
      <c r="K41" s="373"/>
      <c r="L41" s="373"/>
      <c r="M41" s="373"/>
      <c r="N41" s="373"/>
      <c r="O41" s="373"/>
      <c r="P41" s="374"/>
      <c r="Q41" s="256"/>
      <c r="U41" s="9"/>
      <c r="X41" s="8"/>
    </row>
    <row r="42" spans="2:25" ht="15" customHeight="1" x14ac:dyDescent="0.25">
      <c r="B42" s="170" t="s">
        <v>27</v>
      </c>
      <c r="C42" s="335"/>
      <c r="D42" s="335"/>
      <c r="E42" s="335"/>
      <c r="F42" s="335"/>
      <c r="G42" s="335"/>
      <c r="H42" s="252">
        <f>'Detailed Budget'!$O$63</f>
        <v>0</v>
      </c>
      <c r="I42" s="8"/>
      <c r="J42" s="331" t="s">
        <v>102</v>
      </c>
      <c r="K42" s="332"/>
      <c r="L42" s="332"/>
      <c r="M42" s="332"/>
      <c r="N42" s="332"/>
      <c r="O42" s="332"/>
      <c r="P42" s="333"/>
      <c r="Q42" s="257"/>
      <c r="U42" s="9"/>
      <c r="X42" s="8"/>
    </row>
    <row r="43" spans="2:25" ht="15.75" customHeight="1" x14ac:dyDescent="0.25">
      <c r="B43" s="170" t="s">
        <v>28</v>
      </c>
      <c r="C43" s="335"/>
      <c r="D43" s="335"/>
      <c r="E43" s="335"/>
      <c r="F43" s="335"/>
      <c r="G43" s="335"/>
      <c r="H43" s="252">
        <f>'Detailed Budget'!$O$89</f>
        <v>0</v>
      </c>
      <c r="I43" s="8"/>
      <c r="J43" s="331" t="s">
        <v>103</v>
      </c>
      <c r="K43" s="332"/>
      <c r="L43" s="332"/>
      <c r="M43" s="332"/>
      <c r="N43" s="332"/>
      <c r="O43" s="332"/>
      <c r="P43" s="333"/>
      <c r="Q43" s="257"/>
      <c r="U43" s="9"/>
      <c r="X43" s="8"/>
    </row>
    <row r="44" spans="2:25" ht="15.75" customHeight="1" x14ac:dyDescent="0.25">
      <c r="B44" s="171" t="s">
        <v>25</v>
      </c>
      <c r="C44" s="334"/>
      <c r="D44" s="334"/>
      <c r="E44" s="334"/>
      <c r="F44" s="334"/>
      <c r="G44" s="334"/>
      <c r="H44" s="253">
        <f>'Detailed Budget'!$O$115</f>
        <v>0</v>
      </c>
      <c r="I44" s="8"/>
      <c r="J44" s="331" t="s">
        <v>104</v>
      </c>
      <c r="K44" s="332"/>
      <c r="L44" s="332"/>
      <c r="M44" s="332"/>
      <c r="N44" s="332"/>
      <c r="O44" s="332"/>
      <c r="P44" s="333"/>
      <c r="Q44" s="258"/>
      <c r="U44" s="9"/>
      <c r="X44" s="8"/>
    </row>
    <row r="45" spans="2:25" ht="15.75" customHeight="1" x14ac:dyDescent="0.25">
      <c r="B45" s="171" t="s">
        <v>29</v>
      </c>
      <c r="C45" s="334"/>
      <c r="D45" s="334"/>
      <c r="E45" s="334"/>
      <c r="F45" s="334"/>
      <c r="G45" s="334"/>
      <c r="H45" s="253">
        <f>'Detailed Budget'!$O$141</f>
        <v>0</v>
      </c>
      <c r="I45" s="8"/>
      <c r="J45" s="331" t="s">
        <v>105</v>
      </c>
      <c r="K45" s="332"/>
      <c r="L45" s="332"/>
      <c r="M45" s="332"/>
      <c r="N45" s="332"/>
      <c r="O45" s="332"/>
      <c r="P45" s="333"/>
      <c r="Q45" s="258"/>
      <c r="U45" s="9"/>
      <c r="X45" s="8"/>
    </row>
    <row r="46" spans="2:25" x14ac:dyDescent="0.25">
      <c r="B46" s="171" t="s">
        <v>30</v>
      </c>
      <c r="C46" s="334"/>
      <c r="D46" s="334"/>
      <c r="E46" s="334"/>
      <c r="F46" s="334"/>
      <c r="G46" s="334"/>
      <c r="H46" s="253">
        <f>'Detailed Budget'!$O$167</f>
        <v>0</v>
      </c>
      <c r="I46" s="8"/>
      <c r="J46" s="328"/>
      <c r="K46" s="329"/>
      <c r="L46" s="329"/>
      <c r="M46" s="329"/>
      <c r="N46" s="329"/>
      <c r="O46" s="329"/>
      <c r="P46" s="330"/>
      <c r="Q46" s="258"/>
      <c r="U46" s="9"/>
      <c r="X46" s="8"/>
    </row>
    <row r="47" spans="2:25" x14ac:dyDescent="0.25">
      <c r="B47" s="171" t="s">
        <v>53</v>
      </c>
      <c r="C47" s="334"/>
      <c r="D47" s="334"/>
      <c r="E47" s="334"/>
      <c r="F47" s="334"/>
      <c r="G47" s="334"/>
      <c r="H47" s="253">
        <f>'Detailed Budget'!$O$193</f>
        <v>0</v>
      </c>
      <c r="I47" s="8"/>
      <c r="J47" s="328"/>
      <c r="K47" s="329"/>
      <c r="L47" s="329"/>
      <c r="M47" s="329"/>
      <c r="N47" s="329"/>
      <c r="O47" s="329"/>
      <c r="P47" s="330"/>
      <c r="Q47" s="258"/>
      <c r="U47" s="9"/>
      <c r="X47" s="8"/>
    </row>
    <row r="48" spans="2:25" x14ac:dyDescent="0.25">
      <c r="B48" s="171" t="s">
        <v>71</v>
      </c>
      <c r="C48" s="334"/>
      <c r="D48" s="334"/>
      <c r="E48" s="334"/>
      <c r="F48" s="334"/>
      <c r="G48" s="334"/>
      <c r="H48" s="253">
        <f>'Detailed Budget'!$O$219</f>
        <v>0</v>
      </c>
      <c r="I48" s="8"/>
      <c r="J48" s="328"/>
      <c r="K48" s="329"/>
      <c r="L48" s="329"/>
      <c r="M48" s="329"/>
      <c r="N48" s="329"/>
      <c r="O48" s="329"/>
      <c r="P48" s="330"/>
      <c r="Q48" s="258"/>
      <c r="U48" s="9"/>
      <c r="X48" s="8"/>
    </row>
    <row r="49" spans="2:27" ht="15.75" thickBot="1" x14ac:dyDescent="0.3">
      <c r="B49" s="171" t="s">
        <v>72</v>
      </c>
      <c r="C49" s="334"/>
      <c r="D49" s="334"/>
      <c r="E49" s="334"/>
      <c r="F49" s="334"/>
      <c r="G49" s="334"/>
      <c r="H49" s="253">
        <f>'Detailed Budget'!$O$245</f>
        <v>0</v>
      </c>
      <c r="I49" s="8"/>
      <c r="J49" s="375"/>
      <c r="K49" s="376"/>
      <c r="L49" s="376"/>
      <c r="M49" s="376"/>
      <c r="N49" s="376"/>
      <c r="O49" s="376"/>
      <c r="P49" s="377"/>
      <c r="Q49" s="258"/>
      <c r="U49" s="9"/>
      <c r="X49" s="8"/>
    </row>
    <row r="50" spans="2:27" ht="15.75" thickBot="1" x14ac:dyDescent="0.3">
      <c r="B50" s="172" t="s">
        <v>9</v>
      </c>
      <c r="C50" s="173"/>
      <c r="D50" s="173"/>
      <c r="E50" s="173"/>
      <c r="F50" s="173"/>
      <c r="G50" s="174"/>
      <c r="H50" s="254">
        <f>SUM(H41:H49)</f>
        <v>0</v>
      </c>
      <c r="I50" s="8"/>
      <c r="J50" s="316" t="s">
        <v>9</v>
      </c>
      <c r="K50" s="317"/>
      <c r="L50" s="317"/>
      <c r="M50" s="317"/>
      <c r="N50" s="317"/>
      <c r="O50" s="317"/>
      <c r="P50" s="318"/>
      <c r="Q50" s="255">
        <f>SUM(Q41:Q49)</f>
        <v>0</v>
      </c>
      <c r="U50" s="9"/>
      <c r="X50" s="8"/>
    </row>
    <row r="51" spans="2:27" ht="21.75" customHeight="1" x14ac:dyDescent="0.25">
      <c r="B51" s="8"/>
      <c r="C51" s="8"/>
      <c r="D51" s="8"/>
      <c r="E51" s="8"/>
      <c r="F51" s="8"/>
      <c r="G51" s="8"/>
      <c r="U51" s="9"/>
      <c r="X51" s="8"/>
    </row>
    <row r="52" spans="2:27" ht="15" customHeight="1" x14ac:dyDescent="0.25">
      <c r="B52" s="176" t="s">
        <v>97</v>
      </c>
      <c r="C52" s="228" t="s">
        <v>123</v>
      </c>
      <c r="D52" s="322" t="s">
        <v>95</v>
      </c>
      <c r="E52" s="323"/>
      <c r="F52" s="79"/>
      <c r="G52" s="79"/>
      <c r="J52" s="176" t="s">
        <v>80</v>
      </c>
      <c r="K52" s="228" t="s">
        <v>136</v>
      </c>
      <c r="L52" s="77" t="s">
        <v>106</v>
      </c>
      <c r="M52" s="24"/>
      <c r="N52" s="24"/>
      <c r="O52" s="24"/>
      <c r="P52" s="24"/>
      <c r="Q52" s="24"/>
      <c r="R52" s="23"/>
    </row>
    <row r="53" spans="2:27" ht="15" customHeight="1" x14ac:dyDescent="0.25">
      <c r="B53" s="321" t="s">
        <v>100</v>
      </c>
      <c r="C53" s="321"/>
      <c r="D53" s="321"/>
      <c r="E53" s="321"/>
      <c r="F53" s="321"/>
      <c r="G53" s="321"/>
      <c r="J53" s="82" t="s">
        <v>81</v>
      </c>
      <c r="K53" s="371">
        <v>0</v>
      </c>
      <c r="L53" s="371"/>
      <c r="M53" s="371">
        <v>0</v>
      </c>
      <c r="N53" s="371"/>
      <c r="O53" s="371">
        <v>0</v>
      </c>
      <c r="P53" s="371"/>
      <c r="Q53" s="53">
        <f>SUM(K53:P53)</f>
        <v>0</v>
      </c>
      <c r="R53" s="16"/>
      <c r="U53" s="25"/>
      <c r="X53" s="8"/>
      <c r="AA53" s="9"/>
    </row>
    <row r="54" spans="2:27" ht="15" customHeight="1" x14ac:dyDescent="0.25">
      <c r="B54" s="115" t="s">
        <v>83</v>
      </c>
      <c r="C54" s="116"/>
      <c r="D54" s="116"/>
      <c r="E54" s="116"/>
      <c r="F54" s="116"/>
      <c r="G54" s="117"/>
      <c r="J54" s="385" t="s">
        <v>84</v>
      </c>
      <c r="K54" s="386"/>
      <c r="L54" s="83"/>
      <c r="M54" s="83"/>
      <c r="N54" s="83"/>
      <c r="O54" s="83"/>
      <c r="P54" s="83"/>
      <c r="Q54" s="84"/>
      <c r="R54" s="16"/>
      <c r="S54" s="25"/>
      <c r="X54" s="8"/>
      <c r="Z54" s="9"/>
    </row>
    <row r="55" spans="2:27" ht="15" customHeight="1" x14ac:dyDescent="0.25">
      <c r="B55" s="324" t="s">
        <v>75</v>
      </c>
      <c r="C55" s="324" t="s">
        <v>48</v>
      </c>
      <c r="D55" s="327" t="s">
        <v>98</v>
      </c>
      <c r="E55" s="327" t="s">
        <v>8</v>
      </c>
      <c r="F55" s="327" t="s">
        <v>94</v>
      </c>
      <c r="G55" s="327" t="s">
        <v>99</v>
      </c>
      <c r="H55" s="85"/>
      <c r="J55" s="324" t="s">
        <v>24</v>
      </c>
      <c r="K55" s="324" t="s">
        <v>77</v>
      </c>
      <c r="L55" s="324"/>
      <c r="M55" s="324" t="s">
        <v>78</v>
      </c>
      <c r="N55" s="324"/>
      <c r="O55" s="324" t="s">
        <v>79</v>
      </c>
      <c r="P55" s="324"/>
      <c r="Q55" s="324" t="s">
        <v>17</v>
      </c>
      <c r="R55" s="16"/>
      <c r="S55" s="26"/>
      <c r="X55" s="8"/>
      <c r="Z55" s="9"/>
    </row>
    <row r="56" spans="2:27" ht="15" customHeight="1" x14ac:dyDescent="0.25">
      <c r="B56" s="324" t="s">
        <v>75</v>
      </c>
      <c r="C56" s="324"/>
      <c r="D56" s="327"/>
      <c r="E56" s="327"/>
      <c r="F56" s="327" t="s">
        <v>7</v>
      </c>
      <c r="G56" s="327"/>
      <c r="H56" s="85"/>
      <c r="J56" s="324"/>
      <c r="K56" s="325" t="str">
        <f>IF(ISBLANK(D4),"N/A",D4)</f>
        <v>N/A</v>
      </c>
      <c r="L56" s="325"/>
      <c r="M56" s="325" t="str">
        <f>IF(ISBLANK(D5),"N/A",D5)</f>
        <v>N/A</v>
      </c>
      <c r="N56" s="325"/>
      <c r="O56" s="325" t="str">
        <f>IF(ISBLANK(D6),"N/A",D6)</f>
        <v>N/A</v>
      </c>
      <c r="P56" s="325"/>
      <c r="Q56" s="324"/>
      <c r="R56" s="16"/>
      <c r="X56" s="8"/>
      <c r="Z56" s="9"/>
    </row>
    <row r="57" spans="2:27" ht="15" customHeight="1" x14ac:dyDescent="0.25">
      <c r="B57" s="388" t="s">
        <v>86</v>
      </c>
      <c r="C57" s="259" t="s">
        <v>26</v>
      </c>
      <c r="D57" s="218" t="s">
        <v>93</v>
      </c>
      <c r="E57" s="237">
        <f>'Detailed Budget'!Q37</f>
        <v>0</v>
      </c>
      <c r="F57" s="237">
        <f>'Detailed Budget'!R37</f>
        <v>0</v>
      </c>
      <c r="G57" s="237">
        <f t="shared" ref="G57:G67" si="2">SUM(E57:F57)</f>
        <v>0</v>
      </c>
      <c r="H57" s="85"/>
      <c r="J57" s="259" t="s">
        <v>26</v>
      </c>
      <c r="K57" s="387">
        <f>ROUND(IF($K$52="Yes",SUM('Detailed Budget'!$Q$37:$R$37)*K53,SUMIF('Detailed Budget'!$F$17:$F$36,'Summary '!$K$56,'Detailed Budget'!Q17:Q36)+SUMIF('Detailed Budget'!$F$17:$F$36,'Summary '!$K$56,'Detailed Budget'!R17:R36)),2)</f>
        <v>0</v>
      </c>
      <c r="L57" s="387"/>
      <c r="M57" s="387">
        <f>ROUND(IF($K$52="Yes",SUM('Detailed Budget'!$Q$37:$R$37)*M53,SUMIF('Detailed Budget'!$F$17:$F$36,'Summary '!$M$56,'Detailed Budget'!Q17:Q36)+SUMIF('Detailed Budget'!$F$17:$F$36,'Summary '!$M$56,'Detailed Budget'!R17:R36)),2)</f>
        <v>0</v>
      </c>
      <c r="N57" s="387"/>
      <c r="O57" s="387">
        <f>ROUND(IF($K$52="Yes",SUM('Detailed Budget'!$Q$37:$R$37)*O53,SUMIF('Detailed Budget'!$F$17:$F$36,'Summary '!$O$56,'Detailed Budget'!Q17:Q36)+SUMIF('Detailed Budget'!$F$17:$F$36,'Summary '!$O$56,'Detailed Budget'!R17:R36)),2)</f>
        <v>0</v>
      </c>
      <c r="P57" s="387"/>
      <c r="Q57" s="244">
        <f>SUM(K57:P57)</f>
        <v>0</v>
      </c>
      <c r="R57" s="16"/>
      <c r="X57" s="8"/>
      <c r="Z57" s="9"/>
    </row>
    <row r="58" spans="2:27" ht="15" customHeight="1" x14ac:dyDescent="0.25">
      <c r="B58" s="388"/>
      <c r="C58" s="259" t="s">
        <v>27</v>
      </c>
      <c r="D58" s="219">
        <f>VLOOKUP(I15,Sheet2!$A$2:$C$31,3,)</f>
        <v>43647</v>
      </c>
      <c r="E58" s="238">
        <f>'Detailed Budget'!Q63</f>
        <v>0</v>
      </c>
      <c r="F58" s="238">
        <f>'Detailed Budget'!R63</f>
        <v>0</v>
      </c>
      <c r="G58" s="238">
        <f t="shared" si="2"/>
        <v>0</v>
      </c>
      <c r="H58" s="85"/>
      <c r="J58" s="259" t="s">
        <v>27</v>
      </c>
      <c r="K58" s="368">
        <f>ROUND(IF($K$52="Yes",SUM('Detailed Budget'!$Q$63:$R$63)*$K$53,SUMIF('Detailed Budget'!$F$43:$F$62,'Summary '!$K$56,'Detailed Budget'!Q43:Q62)+SUMIF('Detailed Budget'!$F$43:$F$62,'Summary '!$K$56,'Detailed Budget'!R43:R62)),2)</f>
        <v>0</v>
      </c>
      <c r="L58" s="368"/>
      <c r="M58" s="368">
        <f>ROUND(IF($K$52="Yes",SUM('Detailed Budget'!$Q$63:$R$63)*$M$53,SUMIF('Detailed Budget'!$F$43:$F$62,'Summary '!$M$56,'Detailed Budget'!Q43:Q62)+SUMIF('Detailed Budget'!$F$43:$F$62,'Summary '!$M$56,'Detailed Budget'!R43:R62)),2)</f>
        <v>0</v>
      </c>
      <c r="N58" s="368"/>
      <c r="O58" s="368">
        <f>ROUND(IF($K$52="Yes",SUM('Detailed Budget'!$Q$63:$R$63)*$O$53,SUMIF('Detailed Budget'!$F$43:$F$62,'Summary '!$O$56,'Detailed Budget'!Q43:Q62)+SUMIF('Detailed Budget'!$F$43:$F$62,'Summary '!$O$56,'Detailed Budget'!R43:R62)),2)</f>
        <v>0</v>
      </c>
      <c r="P58" s="368"/>
      <c r="Q58" s="245">
        <f t="shared" ref="Q58:Q67" si="3">SUM(K58:P58)</f>
        <v>0</v>
      </c>
      <c r="R58" s="16"/>
      <c r="X58" s="8"/>
      <c r="Z58" s="9"/>
    </row>
    <row r="59" spans="2:27" ht="15" customHeight="1" thickBot="1" x14ac:dyDescent="0.3">
      <c r="B59" s="388"/>
      <c r="C59" s="260" t="s">
        <v>28</v>
      </c>
      <c r="D59" s="220">
        <f>VLOOKUP(J15,Sheet2!$A$2:$C$31,3,)</f>
        <v>43770</v>
      </c>
      <c r="E59" s="239">
        <f>'Detailed Budget'!Q89</f>
        <v>0</v>
      </c>
      <c r="F59" s="239">
        <f>'Detailed Budget'!R89</f>
        <v>0</v>
      </c>
      <c r="G59" s="239">
        <f t="shared" si="2"/>
        <v>0</v>
      </c>
      <c r="H59" s="85"/>
      <c r="J59" s="260" t="s">
        <v>28</v>
      </c>
      <c r="K59" s="369">
        <f>ROUND(IF($K$52="Yes",SUM('Detailed Budget'!$Q$89:$R$89)*$K$53,SUMIF('Detailed Budget'!$F$69:$F$88,'Summary '!$K$56,'Detailed Budget'!Q69:Q88)+SUMIF('Detailed Budget'!$F$69:$F$88,'Summary '!$K$56,'Detailed Budget'!R69:R88)),2)</f>
        <v>0</v>
      </c>
      <c r="L59" s="369"/>
      <c r="M59" s="369">
        <f>ROUND(IF($K$52="Yes",SUM('Detailed Budget'!$Q$89:$R$89)*$M$53,SUMIF('Detailed Budget'!$F$69:$F$88,'Summary '!$M$56,'Detailed Budget'!Q69:Q88)+SUMIF('Detailed Budget'!$F$69:$F$88,'Summary '!$M$56,'Detailed Budget'!R69:R88)),2)</f>
        <v>0</v>
      </c>
      <c r="N59" s="369"/>
      <c r="O59" s="369">
        <f>ROUND(IF($K$52="Yes",SUM('Detailed Budget'!$Q$89:$R$89)*$O$53,SUMIF('Detailed Budget'!$F$69:$F$88,'Summary '!$O$56,'Detailed Budget'!Q69:Q88)+SUMIF('Detailed Budget'!$F$69:$F$88,'Summary '!$O$56,'Detailed Budget'!R69:R88)),2)</f>
        <v>0</v>
      </c>
      <c r="P59" s="369"/>
      <c r="Q59" s="246">
        <f t="shared" si="3"/>
        <v>0</v>
      </c>
      <c r="R59" s="16"/>
      <c r="X59" s="8"/>
      <c r="Z59" s="9"/>
    </row>
    <row r="60" spans="2:27" ht="15" customHeight="1" thickBot="1" x14ac:dyDescent="0.3">
      <c r="B60" s="388"/>
      <c r="C60" s="261" t="s">
        <v>91</v>
      </c>
      <c r="D60" s="123" t="str">
        <f>IF(C52="By Term","-",D57)</f>
        <v>-</v>
      </c>
      <c r="E60" s="240">
        <f>SUM(E57:E59)</f>
        <v>0</v>
      </c>
      <c r="F60" s="240">
        <f>SUM(F57:F59)</f>
        <v>0</v>
      </c>
      <c r="G60" s="240">
        <f>SUM(G57:G59)</f>
        <v>0</v>
      </c>
      <c r="H60" s="85"/>
      <c r="J60" s="261" t="s">
        <v>91</v>
      </c>
      <c r="K60" s="400">
        <f>SUM(K57:L59)</f>
        <v>0</v>
      </c>
      <c r="L60" s="401"/>
      <c r="M60" s="400">
        <f>SUM(M57:N59)</f>
        <v>0</v>
      </c>
      <c r="N60" s="401"/>
      <c r="O60" s="400">
        <f>SUM(O57:P59)</f>
        <v>0</v>
      </c>
      <c r="P60" s="401"/>
      <c r="Q60" s="247">
        <f>SUM(Q57:Q59)</f>
        <v>0</v>
      </c>
      <c r="R60" s="16"/>
      <c r="X60" s="8"/>
      <c r="Z60" s="9"/>
    </row>
    <row r="61" spans="2:27" ht="15" customHeight="1" x14ac:dyDescent="0.25">
      <c r="B61" s="388" t="s">
        <v>50</v>
      </c>
      <c r="C61" s="262" t="s">
        <v>25</v>
      </c>
      <c r="D61" s="118">
        <f>VLOOKUP(K15,Sheet2!$A$2:$C$31,3,)</f>
        <v>43891</v>
      </c>
      <c r="E61" s="237">
        <f>'Detailed Budget'!Q115</f>
        <v>0</v>
      </c>
      <c r="F61" s="237">
        <f>'Detailed Budget'!R115</f>
        <v>0</v>
      </c>
      <c r="G61" s="237">
        <f t="shared" si="2"/>
        <v>0</v>
      </c>
      <c r="H61" s="380" t="s">
        <v>90</v>
      </c>
      <c r="J61" s="259" t="s">
        <v>25</v>
      </c>
      <c r="K61" s="370">
        <f>ROUND(IF($K$52="Yes",SUM('Detailed Budget'!$Q$115:$R$115)*$K$53,SUMIF('Detailed Budget'!$F$95:$F$114,'Summary '!$K$56,'Detailed Budget'!Q95:Q114)+SUMIF('Detailed Budget'!$F$95:$F$114,'Summary '!$K$56,'Detailed Budget'!R95:R114)),2)</f>
        <v>0</v>
      </c>
      <c r="L61" s="370"/>
      <c r="M61" s="370">
        <f>ROUND(IF($K$52="Yes",SUM('Detailed Budget'!$Q$115:$R$115)*$M$53,SUMIF('Detailed Budget'!$F$95:$F$114,'Summary '!$M$56,'Detailed Budget'!Q95:Q114)+SUMIF('Detailed Budget'!$F$95:$F$114,'Summary '!$M$56,'Detailed Budget'!R95:R114)),2)</f>
        <v>0</v>
      </c>
      <c r="N61" s="370"/>
      <c r="O61" s="370">
        <f>ROUND(IF($K$52="Yes",SUM('Detailed Budget'!$Q$115:$R$115)*$O$53,SUMIF('Detailed Budget'!$F$95:$F$114,'Summary '!$O$56,'Detailed Budget'!Q95:Q114)+SUMIF('Detailed Budget'!$F$95:$F$114,'Summary '!$O$56,'Detailed Budget'!R95:R114)),2)</f>
        <v>0</v>
      </c>
      <c r="P61" s="370"/>
      <c r="Q61" s="248">
        <f t="shared" si="3"/>
        <v>0</v>
      </c>
      <c r="R61" s="16"/>
      <c r="X61" s="8"/>
      <c r="Z61" s="9"/>
    </row>
    <row r="62" spans="2:27" ht="15" customHeight="1" x14ac:dyDescent="0.25">
      <c r="B62" s="388"/>
      <c r="C62" s="259" t="s">
        <v>29</v>
      </c>
      <c r="D62" s="80">
        <f>VLOOKUP(L15,Sheet2!$A$2:$C$31,3,)</f>
        <v>44013</v>
      </c>
      <c r="E62" s="238">
        <f>'Detailed Budget'!Q141</f>
        <v>0</v>
      </c>
      <c r="F62" s="238">
        <f>'Detailed Budget'!R141</f>
        <v>0</v>
      </c>
      <c r="G62" s="238">
        <f t="shared" si="2"/>
        <v>0</v>
      </c>
      <c r="H62" s="381"/>
      <c r="J62" s="259" t="s">
        <v>29</v>
      </c>
      <c r="K62" s="368">
        <f>ROUND(IF($K$52="Yes",SUM('Detailed Budget'!$Q$141:$R$141)*$K$53,SUMIF('Detailed Budget'!$F$121:$F$140,'Summary '!$K$56,'Detailed Budget'!Q121:Q140)+SUMIF('Detailed Budget'!$F$121:$F$140,'Summary '!$K$56,'Detailed Budget'!R121:R140)),2)</f>
        <v>0</v>
      </c>
      <c r="L62" s="368"/>
      <c r="M62" s="368">
        <f>ROUND(IF($K$52="Yes",SUM('Detailed Budget'!$Q$141:$R$141)*$M$53,SUMIF('Detailed Budget'!$F$121:$F$140,'Summary '!$M$56,'Detailed Budget'!Q121:Q140)+SUMIF('Detailed Budget'!$F$121:$F$140,'Summary '!$M$56,'Detailed Budget'!R121:R140)),2)</f>
        <v>0</v>
      </c>
      <c r="N62" s="368"/>
      <c r="O62" s="368">
        <f>ROUND(IF($K$52="Yes",SUM('Detailed Budget'!$Q$141:$R$141)*$O$53,SUMIF('Detailed Budget'!$F$121:$F$140,'Summary '!$O$56,'Detailed Budget'!Q121:Q140)+SUMIF('Detailed Budget'!$F$121:$F$140,'Summary '!$O$56,'Detailed Budget'!R121:R140)),2)</f>
        <v>0</v>
      </c>
      <c r="P62" s="368"/>
      <c r="Q62" s="245">
        <f t="shared" si="3"/>
        <v>0</v>
      </c>
      <c r="R62" s="16"/>
      <c r="X62" s="8"/>
      <c r="Z62" s="9"/>
    </row>
    <row r="63" spans="2:27" ht="15" customHeight="1" thickBot="1" x14ac:dyDescent="0.3">
      <c r="B63" s="388"/>
      <c r="C63" s="260" t="s">
        <v>30</v>
      </c>
      <c r="D63" s="81">
        <f>VLOOKUP(M15,Sheet2!$A$2:$C$31,3,)</f>
        <v>44136</v>
      </c>
      <c r="E63" s="239">
        <f>'Detailed Budget'!Q167</f>
        <v>0</v>
      </c>
      <c r="F63" s="239">
        <f>'Detailed Budget'!R167</f>
        <v>0</v>
      </c>
      <c r="G63" s="239">
        <f t="shared" si="2"/>
        <v>0</v>
      </c>
      <c r="H63" s="381"/>
      <c r="J63" s="260" t="s">
        <v>30</v>
      </c>
      <c r="K63" s="369">
        <f>ROUND(IF($K$52="Yes",SUM('Detailed Budget'!$Q$167:$R$167)*$K$53,SUMIF('Detailed Budget'!$F$147:$F$166,'Summary '!$K$56,'Detailed Budget'!Q147:Q166)+SUMIF('Detailed Budget'!$F$147:$F$166,'Summary '!$K$56,'Detailed Budget'!R147:R166)),2)</f>
        <v>0</v>
      </c>
      <c r="L63" s="369"/>
      <c r="M63" s="369">
        <f>ROUND(IF($K$52="Yes",SUM('Detailed Budget'!$Q$167:$R$167)*$M$53,SUMIF('Detailed Budget'!$F$147:$F$166,'Summary '!$M$56,'Detailed Budget'!Q147:Q166)+SUMIF('Detailed Budget'!$F$147:$F$166,'Summary '!$M$56,'Detailed Budget'!R147:R166)),2)</f>
        <v>0</v>
      </c>
      <c r="N63" s="369"/>
      <c r="O63" s="369">
        <f>ROUND(IF($K$52="Yes",SUM('Detailed Budget'!$Q$167:$R$167)*$O$53,SUMIF('Detailed Budget'!$F$147:$F$166,'Summary '!$O$56,'Detailed Budget'!Q147:Q166)+SUMIF('Detailed Budget'!$F$147:$F$166,'Summary '!$O$56,'Detailed Budget'!R147:R166)),2)</f>
        <v>0</v>
      </c>
      <c r="P63" s="369"/>
      <c r="Q63" s="246">
        <f t="shared" si="3"/>
        <v>0</v>
      </c>
      <c r="R63" s="16"/>
      <c r="X63" s="8"/>
      <c r="Z63" s="9"/>
    </row>
    <row r="64" spans="2:27" ht="15" customHeight="1" thickBot="1" x14ac:dyDescent="0.3">
      <c r="B64" s="388"/>
      <c r="C64" s="263" t="s">
        <v>92</v>
      </c>
      <c r="D64" s="124" t="str">
        <f>IF(C52="By Term","-",D61)</f>
        <v>-</v>
      </c>
      <c r="E64" s="240">
        <f>SUM(E61:E63)</f>
        <v>0</v>
      </c>
      <c r="F64" s="240">
        <f>SUM(F61:F63)</f>
        <v>0</v>
      </c>
      <c r="G64" s="240">
        <f>SUM(G61:G63)</f>
        <v>0</v>
      </c>
      <c r="H64" s="381"/>
      <c r="J64" s="263" t="s">
        <v>92</v>
      </c>
      <c r="K64" s="378">
        <f>SUM(K61:L63)</f>
        <v>0</v>
      </c>
      <c r="L64" s="379"/>
      <c r="M64" s="378">
        <f>SUM(M61:N63)</f>
        <v>0</v>
      </c>
      <c r="N64" s="379"/>
      <c r="O64" s="378">
        <f>SUM(O61:P63)</f>
        <v>0</v>
      </c>
      <c r="P64" s="379"/>
      <c r="Q64" s="249">
        <f>SUM(Q61:Q63)</f>
        <v>0</v>
      </c>
      <c r="R64" s="16"/>
      <c r="X64" s="8"/>
      <c r="Z64" s="9"/>
    </row>
    <row r="65" spans="2:26" ht="15" customHeight="1" thickBot="1" x14ac:dyDescent="0.3">
      <c r="B65" s="125" t="s">
        <v>53</v>
      </c>
      <c r="C65" s="264" t="s">
        <v>59</v>
      </c>
      <c r="D65" s="126" t="s">
        <v>59</v>
      </c>
      <c r="E65" s="241">
        <f>'Detailed Budget'!Q193</f>
        <v>0</v>
      </c>
      <c r="F65" s="241">
        <f>'Detailed Budget'!R193</f>
        <v>0</v>
      </c>
      <c r="G65" s="241">
        <f t="shared" si="2"/>
        <v>0</v>
      </c>
      <c r="H65" s="381"/>
      <c r="J65" s="265" t="s">
        <v>53</v>
      </c>
      <c r="K65" s="366">
        <f>ROUND(IF($K$52="Yes",SUM('Detailed Budget'!$Q$193:$R$193)*$K$53,SUMIF('Detailed Budget'!$F$173:$F$192,'Summary '!$K$56,'Detailed Budget'!Q173:Q192)+SUMIF('Detailed Budget'!$F$173:$F$192,'Summary '!$K$56,'Detailed Budget'!R173:R192)),2)</f>
        <v>0</v>
      </c>
      <c r="L65" s="367"/>
      <c r="M65" s="366">
        <f>ROUND(IF($K$52="Yes",SUM('Detailed Budget'!$Q$193:$R$193)*$M$53,SUMIF('Detailed Budget'!$F$173:$F$192,'Summary '!$M$56,'Detailed Budget'!Q173:Q192)+SUMIF('Detailed Budget'!$F$173:$F$192,'Summary '!$M$56,'Detailed Budget'!R173:R192)),2)</f>
        <v>0</v>
      </c>
      <c r="N65" s="367"/>
      <c r="O65" s="366">
        <f>ROUND(IF($K$52="Yes",SUM('Detailed Budget'!$Q$193:$R$193)*$O$53,SUMIF('Detailed Budget'!$F$173:$F$192,'Summary '!$O$56,'Detailed Budget'!Q173:Q192)+SUMIF('Detailed Budget'!$F$173:$F$192,'Summary '!$O$56,'Detailed Budget'!R173:R192)),2)</f>
        <v>0</v>
      </c>
      <c r="P65" s="367"/>
      <c r="Q65" s="250">
        <f t="shared" si="3"/>
        <v>0</v>
      </c>
      <c r="R65" s="16"/>
      <c r="X65" s="8"/>
      <c r="Z65" s="9"/>
    </row>
    <row r="66" spans="2:26" ht="15" customHeight="1" thickBot="1" x14ac:dyDescent="0.3">
      <c r="B66" s="127" t="s">
        <v>71</v>
      </c>
      <c r="C66" s="265" t="s">
        <v>59</v>
      </c>
      <c r="D66" s="128" t="s">
        <v>59</v>
      </c>
      <c r="E66" s="242">
        <f>'Detailed Budget'!Q219</f>
        <v>0</v>
      </c>
      <c r="F66" s="242">
        <f>'Detailed Budget'!R219</f>
        <v>0</v>
      </c>
      <c r="G66" s="242">
        <f t="shared" si="2"/>
        <v>0</v>
      </c>
      <c r="H66" s="381"/>
      <c r="J66" s="265" t="s">
        <v>71</v>
      </c>
      <c r="K66" s="366">
        <f>ROUND(IF($K$52="Yes",SUM('Detailed Budget'!$Q$219:$R$219)*$K$53,SUMIF('Detailed Budget'!$F$199:$F$218,'Summary '!$K$56,'Detailed Budget'!Q199:Q218)+SUMIF('Detailed Budget'!$F$199:$F$218,'Summary '!$K$56,'Detailed Budget'!R199:R218)),2)</f>
        <v>0</v>
      </c>
      <c r="L66" s="367"/>
      <c r="M66" s="366">
        <f>ROUND(IF($K$52="Yes",SUM('Detailed Budget'!$Q$219:$R$219)*$M$53,SUMIF('Detailed Budget'!$F$199:$F$218,'Summary '!$M$56,'Detailed Budget'!Q199:Q218)+SUMIF('Detailed Budget'!$F$199:$F$218,'Summary '!$M$56,'Detailed Budget'!R199:R218)),2)</f>
        <v>0</v>
      </c>
      <c r="N66" s="367"/>
      <c r="O66" s="366">
        <f>ROUND(IF($K$52="Yes",SUM('Detailed Budget'!$Q$219:$R$219)*$O$53,SUMIF('Detailed Budget'!$F$199:$F$218,'Summary '!$O$56,'Detailed Budget'!Q199:Q218)+SUMIF('Detailed Budget'!$F$199:$F$218,'Summary '!$O$56,'Detailed Budget'!R199:R218)),2)</f>
        <v>0</v>
      </c>
      <c r="P66" s="367"/>
      <c r="Q66" s="250">
        <f t="shared" si="3"/>
        <v>0</v>
      </c>
      <c r="R66" s="16"/>
      <c r="X66" s="8"/>
      <c r="Z66" s="9"/>
    </row>
    <row r="67" spans="2:26" ht="15" customHeight="1" thickBot="1" x14ac:dyDescent="0.3">
      <c r="B67" s="127" t="s">
        <v>72</v>
      </c>
      <c r="C67" s="265" t="s">
        <v>59</v>
      </c>
      <c r="D67" s="128" t="s">
        <v>59</v>
      </c>
      <c r="E67" s="242">
        <f>'Detailed Budget'!Q245</f>
        <v>0</v>
      </c>
      <c r="F67" s="242">
        <f>'Detailed Budget'!R245</f>
        <v>0</v>
      </c>
      <c r="G67" s="242">
        <f t="shared" si="2"/>
        <v>0</v>
      </c>
      <c r="H67" s="382"/>
      <c r="J67" s="265" t="s">
        <v>72</v>
      </c>
      <c r="K67" s="366">
        <f>ROUND(IF($K$52="Yes",SUM('Detailed Budget'!$Q$245:$R$245)*$K$53,SUMIF('Detailed Budget'!$F$225:$F$244,'Summary '!$K$56,'Detailed Budget'!Q225:Q244)+SUMIF('Detailed Budget'!$F$225:$F$244,'Summary '!$K$56,'Detailed Budget'!R225:R244)),2)</f>
        <v>0</v>
      </c>
      <c r="L67" s="367"/>
      <c r="M67" s="366">
        <f>ROUND(IF($K$52="Yes",SUM('Detailed Budget'!$Q$245:$R$245)*$M$53,SUMIF('Detailed Budget'!$F$225:$F$244,'Summary '!$M$56,'Detailed Budget'!Q225:Q244)+SUMIF('Detailed Budget'!$F$225:$F$244,'Summary '!$M$56,'Detailed Budget'!R225:R244)),2)</f>
        <v>0</v>
      </c>
      <c r="N67" s="367"/>
      <c r="O67" s="366">
        <f>ROUND(IF($K$52="Yes",SUM('Detailed Budget'!$Q$245:$R$245)*$O$53,SUMIF('Detailed Budget'!$F$225:$F$244,'Summary '!$O$56,'Detailed Budget'!Q225:Q244)+SUMIF('Detailed Budget'!$F$225:$F$244,'Summary '!$O$56,'Detailed Budget'!R225:R244)),2)</f>
        <v>0</v>
      </c>
      <c r="P67" s="367"/>
      <c r="Q67" s="250">
        <f t="shared" si="3"/>
        <v>0</v>
      </c>
      <c r="R67" s="16"/>
      <c r="X67" s="8"/>
      <c r="Z67" s="9"/>
    </row>
    <row r="68" spans="2:26" ht="15" customHeight="1" x14ac:dyDescent="0.25">
      <c r="B68" s="129" t="s">
        <v>17</v>
      </c>
      <c r="C68" s="130"/>
      <c r="D68" s="130"/>
      <c r="E68" s="243">
        <f>SUM(E60,E64,E65:E67)</f>
        <v>0</v>
      </c>
      <c r="F68" s="243">
        <f t="shared" ref="F68:G68" si="4">SUM(F60,F64,F65:F67)</f>
        <v>0</v>
      </c>
      <c r="G68" s="243">
        <f t="shared" si="4"/>
        <v>0</v>
      </c>
      <c r="H68" s="85"/>
      <c r="J68" s="222" t="s">
        <v>17</v>
      </c>
      <c r="K68" s="398">
        <f>SUM(K60,K64:L67)</f>
        <v>0</v>
      </c>
      <c r="L68" s="399"/>
      <c r="M68" s="398">
        <f t="shared" ref="M68" si="5">SUM(M60,M64:N67)</f>
        <v>0</v>
      </c>
      <c r="N68" s="399"/>
      <c r="O68" s="398">
        <f t="shared" ref="O68:Q68" si="6">SUM(O60,O64:P67)</f>
        <v>0</v>
      </c>
      <c r="P68" s="399"/>
      <c r="Q68" s="251">
        <f t="shared" si="6"/>
        <v>0</v>
      </c>
      <c r="R68" s="16"/>
      <c r="X68" s="8"/>
      <c r="Z68" s="9"/>
    </row>
    <row r="69" spans="2:26" customFormat="1" x14ac:dyDescent="0.25"/>
    <row r="70" spans="2:26" customFormat="1" x14ac:dyDescent="0.25"/>
    <row r="71" spans="2:26" customFormat="1" x14ac:dyDescent="0.25"/>
    <row r="72" spans="2:26" customFormat="1" x14ac:dyDescent="0.25"/>
    <row r="73" spans="2:26" customFormat="1" x14ac:dyDescent="0.25"/>
    <row r="74" spans="2:26" customFormat="1" x14ac:dyDescent="0.25"/>
    <row r="75" spans="2:26" customFormat="1" x14ac:dyDescent="0.25"/>
    <row r="76" spans="2:26" customFormat="1" x14ac:dyDescent="0.25"/>
    <row r="77" spans="2:26" customFormat="1" x14ac:dyDescent="0.25"/>
    <row r="78" spans="2:26" customFormat="1" x14ac:dyDescent="0.25"/>
    <row r="79" spans="2:26" customFormat="1" x14ac:dyDescent="0.25"/>
    <row r="80" spans="2:26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</sheetData>
  <sheetProtection algorithmName="SHA-512" hashValue="Hf2Bnmd21XG9a5AymBDkBDt/IYmdMcyfwt9bjg2ER4luGiiBmaO8Yx4+Dn7ctQHe/Yh6361UhsivBScEHodFBQ==" saltValue="CUGIbuZieyrVxOo8KLqiZA==" spinCount="100000" sheet="1" formatColumns="0" formatRows="0"/>
  <mergeCells count="119">
    <mergeCell ref="N5:O5"/>
    <mergeCell ref="L5:M5"/>
    <mergeCell ref="O68:P68"/>
    <mergeCell ref="M68:N68"/>
    <mergeCell ref="M57:N57"/>
    <mergeCell ref="K68:L68"/>
    <mergeCell ref="K67:L67"/>
    <mergeCell ref="K66:L66"/>
    <mergeCell ref="K65:L65"/>
    <mergeCell ref="K63:L63"/>
    <mergeCell ref="K62:L62"/>
    <mergeCell ref="K61:L61"/>
    <mergeCell ref="O57:P57"/>
    <mergeCell ref="O58:P58"/>
    <mergeCell ref="O59:P59"/>
    <mergeCell ref="O61:P61"/>
    <mergeCell ref="K59:L59"/>
    <mergeCell ref="K60:L60"/>
    <mergeCell ref="M60:N60"/>
    <mergeCell ref="O60:P60"/>
    <mergeCell ref="M67:N67"/>
    <mergeCell ref="O62:P62"/>
    <mergeCell ref="O65:P65"/>
    <mergeCell ref="B4:C4"/>
    <mergeCell ref="D3:F3"/>
    <mergeCell ref="F9:G9"/>
    <mergeCell ref="J54:K54"/>
    <mergeCell ref="M62:N62"/>
    <mergeCell ref="K58:L58"/>
    <mergeCell ref="K57:L57"/>
    <mergeCell ref="M63:N63"/>
    <mergeCell ref="F55:F56"/>
    <mergeCell ref="B57:B60"/>
    <mergeCell ref="B61:B64"/>
    <mergeCell ref="N7:P12"/>
    <mergeCell ref="F8:G8"/>
    <mergeCell ref="O53:P53"/>
    <mergeCell ref="M53:N53"/>
    <mergeCell ref="B5:C5"/>
    <mergeCell ref="B6:C6"/>
    <mergeCell ref="D5:F5"/>
    <mergeCell ref="D6:F6"/>
    <mergeCell ref="C43:G43"/>
    <mergeCell ref="B55:B56"/>
    <mergeCell ref="C55:C56"/>
    <mergeCell ref="D55:D56"/>
    <mergeCell ref="B12:C12"/>
    <mergeCell ref="D9:E9"/>
    <mergeCell ref="M65:N65"/>
    <mergeCell ref="M58:N58"/>
    <mergeCell ref="M59:N59"/>
    <mergeCell ref="M61:N61"/>
    <mergeCell ref="J55:J56"/>
    <mergeCell ref="K56:L56"/>
    <mergeCell ref="K55:L55"/>
    <mergeCell ref="M55:N55"/>
    <mergeCell ref="M56:N56"/>
    <mergeCell ref="K53:L53"/>
    <mergeCell ref="J41:P41"/>
    <mergeCell ref="J49:P49"/>
    <mergeCell ref="J48:P48"/>
    <mergeCell ref="K64:L64"/>
    <mergeCell ref="M64:N64"/>
    <mergeCell ref="O64:P64"/>
    <mergeCell ref="O63:P63"/>
    <mergeCell ref="H61:H67"/>
    <mergeCell ref="E55:E56"/>
    <mergeCell ref="O66:P66"/>
    <mergeCell ref="O67:P67"/>
    <mergeCell ref="H14:J14"/>
    <mergeCell ref="M66:N66"/>
    <mergeCell ref="C44:G44"/>
    <mergeCell ref="P4:Q4"/>
    <mergeCell ref="N3:O3"/>
    <mergeCell ref="L3:M3"/>
    <mergeCell ref="N4:O4"/>
    <mergeCell ref="L4:M4"/>
    <mergeCell ref="J3:K3"/>
    <mergeCell ref="D4:F4"/>
    <mergeCell ref="C40:G40"/>
    <mergeCell ref="L6:O6"/>
    <mergeCell ref="I9:J9"/>
    <mergeCell ref="K9:L9"/>
    <mergeCell ref="K8:L8"/>
    <mergeCell ref="I8:J8"/>
    <mergeCell ref="D8:E8"/>
    <mergeCell ref="N14:P14"/>
    <mergeCell ref="K14:M14"/>
    <mergeCell ref="J40:P40"/>
    <mergeCell ref="J39:Q39"/>
    <mergeCell ref="B11:C11"/>
    <mergeCell ref="F12:G12"/>
    <mergeCell ref="F11:G11"/>
    <mergeCell ref="D12:E12"/>
    <mergeCell ref="D11:E11"/>
    <mergeCell ref="P3:R3"/>
    <mergeCell ref="B9:C9"/>
    <mergeCell ref="B8:C8"/>
    <mergeCell ref="J50:P50"/>
    <mergeCell ref="Q14:Q15"/>
    <mergeCell ref="B53:G53"/>
    <mergeCell ref="D52:E52"/>
    <mergeCell ref="Q55:Q56"/>
    <mergeCell ref="O55:P55"/>
    <mergeCell ref="O56:P56"/>
    <mergeCell ref="C41:G41"/>
    <mergeCell ref="G55:G56"/>
    <mergeCell ref="J47:P47"/>
    <mergeCell ref="J46:P46"/>
    <mergeCell ref="J45:P45"/>
    <mergeCell ref="J44:P44"/>
    <mergeCell ref="J43:P43"/>
    <mergeCell ref="J42:P42"/>
    <mergeCell ref="C49:G49"/>
    <mergeCell ref="C48:G48"/>
    <mergeCell ref="C47:G47"/>
    <mergeCell ref="C46:G46"/>
    <mergeCell ref="C42:G42"/>
    <mergeCell ref="C45:G45"/>
  </mergeCells>
  <conditionalFormatting sqref="J53:P53">
    <cfRule type="expression" dxfId="17" priority="16">
      <formula>IF($K$52="Yes",TRUE,FALSE)</formula>
    </cfRule>
  </conditionalFormatting>
  <conditionalFormatting sqref="Q53">
    <cfRule type="expression" dxfId="16" priority="15">
      <formula>IF($K$52="Yes",TRUE,FALSE)</formula>
    </cfRule>
  </conditionalFormatting>
  <conditionalFormatting sqref="C57:G59 C61:G63 K57:P59 K61:P63">
    <cfRule type="expression" dxfId="15" priority="31">
      <formula>IF($C$52="By Term",TRUE,FALSE)</formula>
    </cfRule>
  </conditionalFormatting>
  <conditionalFormatting sqref="Q57:Q59">
    <cfRule type="expression" dxfId="14" priority="6">
      <formula>IF($C$52="By Term",TRUE,FALSE)</formula>
    </cfRule>
  </conditionalFormatting>
  <conditionalFormatting sqref="Q61:Q63">
    <cfRule type="expression" dxfId="13" priority="5">
      <formula>IF($C$52="By Term",TRUE,FALSE)</formula>
    </cfRule>
  </conditionalFormatting>
  <conditionalFormatting sqref="J57:J59">
    <cfRule type="expression" dxfId="12" priority="2">
      <formula>IF($C$52="By Term",TRUE,FALSE)</formula>
    </cfRule>
  </conditionalFormatting>
  <conditionalFormatting sqref="J61:J63">
    <cfRule type="expression" dxfId="11" priority="1">
      <formula>IF($C$52="By Term",TRUE,FALSE)</formula>
    </cfRule>
  </conditionalFormatting>
  <dataValidations count="12">
    <dataValidation type="list" allowBlank="1" showInputMessage="1" showErrorMessage="1" sqref="I3" xr:uid="{00000000-0002-0000-0100-000000000000}">
      <formula1>"Cluster,Standard"</formula1>
    </dataValidation>
    <dataValidation type="list" allowBlank="1" showInputMessage="1" showErrorMessage="1" sqref="F16:F35" xr:uid="{00000000-0002-0000-0100-000001000000}">
      <formula1>$D$4:$D$6</formula1>
    </dataValidation>
    <dataValidation type="list" allowBlank="1" showInputMessage="1" showErrorMessage="1" sqref="K52" xr:uid="{00000000-0002-0000-0100-000002000000}">
      <formula1>"No,Yes"</formula1>
    </dataValidation>
    <dataValidation type="list" allowBlank="1" showInputMessage="1" showErrorMessage="1" sqref="C52" xr:uid="{00000000-0002-0000-0100-000003000000}">
      <formula1>"By Term,Annual"</formula1>
    </dataValidation>
    <dataValidation type="custom" allowBlank="1" showInputMessage="1" showErrorMessage="1" sqref="O53 K53 M53" xr:uid="{00000000-0002-0000-0100-000004000000}">
      <formula1>IF(SUM($K$53:$P$53)&gt;1,FALSE,TRUE)</formula1>
    </dataValidation>
    <dataValidation type="whole" operator="equal" allowBlank="1" showInputMessage="1" showErrorMessage="1" errorTitle="Maximum of 1 Unit Per Term" error="A student can only participate in 1 unit per term." sqref="H16:M35" xr:uid="{00000000-0002-0000-0100-000005000000}">
      <formula1>1</formula1>
    </dataValidation>
    <dataValidation type="whole" allowBlank="1" showInputMessage="1" showErrorMessage="1" errorTitle="Maximum of 3 Units Per Year" error="A student can only participate in a maximum of 3 unit per year." sqref="N16:P35" xr:uid="{00000000-0002-0000-0100-000006000000}">
      <formula1>1</formula1>
      <formula2>3</formula2>
    </dataValidation>
    <dataValidation type="custom" allowBlank="1" showInputMessage="1" showErrorMessage="1" errorTitle="Please Define TBD" error="Each TBD Must be Unique, Please Define TBD. e.g. TBD Masters1, TBD PHD1 etc." sqref="B16:B35" xr:uid="{00000000-0002-0000-0100-000007000000}">
      <formula1>B16&lt;&gt;"TBD"</formula1>
    </dataValidation>
    <dataValidation allowBlank="1" showInputMessage="1" showErrorMessage="1" errorTitle="Please Define TBD" error="Each TBD Must be Unique, Please Define TBD. e.g. TBD Masters1, TBD PHD1 etc." sqref="D16:D35 C25:C35" xr:uid="{00000000-0002-0000-0100-000008000000}"/>
    <dataValidation type="list" allowBlank="1" showInputMessage="1" showErrorMessage="1" sqref="H15" xr:uid="{00000000-0002-0000-0100-000009000000}">
      <formula1>"Jan - Apr 2017,May - Aug 2017,Sep - Dec 2017,Jan - Apr 2018,May - Aug 2018,Sep - Dec 2018,Jan - Apr 2019,May - Aug 2019,Sep - Dec 2019,Jan - Apr 2020,May - Aug 2020,Sep - Dec 2020,Jan - Apr 2021,May - Aug 2021,Sep - Dec 2021,Jan - Apr 2022,May - Aug 2022"</formula1>
    </dataValidation>
    <dataValidation allowBlank="1" showInputMessage="1" showErrorMessage="1" errorTitle="Please Define TBD" error="Each TBD Must be Unique Please Define TBD. e.g. TBD Masters1, TBD PHD1 etc." sqref="C16:C24" xr:uid="{5DA4D461-F7C7-4904-8AFA-6C9709BDB455}"/>
    <dataValidation type="list" allowBlank="1" showInputMessage="1" showErrorMessage="1" sqref="G16:G35" xr:uid="{F4556D17-42C7-45B7-B692-CFDC87612928}">
      <formula1>"College,College 10k,Masters,Masters-fellowship,PDF,PhD,PHD-fellowship,Industrial Post Doc,International Masters,International Masters-fellowship,International PDF,International PhD,International PHD-fellowship"</formula1>
    </dataValidation>
  </dataValidations>
  <pageMargins left="0.25" right="0.25" top="0.5" bottom="0.5" header="0.3" footer="0.3"/>
  <pageSetup scale="27" orientation="landscape" r:id="rId1"/>
  <ignoredErrors>
    <ignoredError sqref="G60 G64" formula="1"/>
    <ignoredError sqref="I15" unlocked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3" tint="0.59999389629810485"/>
    <pageSetUpPr fitToPage="1"/>
  </sheetPr>
  <dimension ref="A1:XFC262"/>
  <sheetViews>
    <sheetView showGridLines="0" zoomScale="80" zoomScaleNormal="80" workbookViewId="0"/>
  </sheetViews>
  <sheetFormatPr defaultColWidth="0" defaultRowHeight="15" x14ac:dyDescent="0.25"/>
  <cols>
    <col min="1" max="1" width="3.7109375" customWidth="1"/>
    <col min="2" max="5" width="20.7109375" style="4" customWidth="1"/>
    <col min="6" max="6" width="22.7109375" style="4" customWidth="1"/>
    <col min="7" max="7" width="9.28515625" style="4" customWidth="1"/>
    <col min="8" max="8" width="9.7109375" customWidth="1"/>
    <col min="9" max="9" width="20.7109375" customWidth="1"/>
    <col min="10" max="10" width="19.140625" customWidth="1"/>
    <col min="11" max="11" width="14.7109375" customWidth="1"/>
    <col min="12" max="12" width="14.7109375" style="3" customWidth="1"/>
    <col min="13" max="14" width="13.7109375" style="3" customWidth="1"/>
    <col min="15" max="19" width="13.7109375" customWidth="1"/>
    <col min="20" max="21" width="3.7109375" customWidth="1"/>
    <col min="16384" max="16384" width="9.140625" hidden="1"/>
  </cols>
  <sheetData>
    <row r="1" spans="1:16380" s="5" customFormat="1" ht="36" customHeight="1" thickBot="1" x14ac:dyDescent="0.35">
      <c r="A1" s="114"/>
      <c r="B1" s="440" t="s">
        <v>124</v>
      </c>
      <c r="C1" s="440"/>
      <c r="D1" s="441"/>
      <c r="E1" s="441"/>
      <c r="F1" s="441"/>
      <c r="G1" s="441"/>
      <c r="H1" s="441"/>
      <c r="I1" s="441"/>
      <c r="J1" s="441"/>
      <c r="K1" s="441"/>
      <c r="L1" s="441"/>
      <c r="M1" s="213"/>
      <c r="N1" s="114"/>
      <c r="O1" s="114"/>
      <c r="P1" s="114"/>
      <c r="Q1" s="114"/>
      <c r="R1" s="216" t="s">
        <v>64</v>
      </c>
      <c r="S1" s="216" t="str">
        <f>IF(ISBLANK('Summary '!P1),"",'Summary '!P1)</f>
        <v/>
      </c>
      <c r="T1" s="214"/>
      <c r="U1" s="114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</row>
    <row r="2" spans="1:16380" ht="15" customHeight="1" thickTop="1" thickBot="1" x14ac:dyDescent="0.3">
      <c r="A2" s="8"/>
      <c r="B2" s="6"/>
      <c r="C2" s="6"/>
      <c r="D2" s="6"/>
      <c r="E2" s="6"/>
      <c r="F2" s="6"/>
      <c r="G2" s="6"/>
      <c r="H2" s="8"/>
      <c r="I2" s="8"/>
      <c r="J2" s="8"/>
      <c r="K2" s="8"/>
      <c r="L2" s="9"/>
      <c r="M2" s="9"/>
      <c r="N2" s="9"/>
      <c r="O2" s="8"/>
      <c r="P2" s="8"/>
      <c r="Q2" s="8"/>
      <c r="R2" s="8"/>
      <c r="S2" s="8"/>
    </row>
    <row r="3" spans="1:16380" ht="30" customHeight="1" thickBot="1" x14ac:dyDescent="0.3">
      <c r="A3" s="8"/>
      <c r="B3" s="177" t="s">
        <v>0</v>
      </c>
      <c r="C3" s="178"/>
      <c r="D3" s="425" t="str">
        <f>IF(ISBLANK('Summary '!D3),"",'Summary '!D3)</f>
        <v/>
      </c>
      <c r="E3" s="426"/>
      <c r="F3" s="427"/>
      <c r="G3" s="6"/>
      <c r="H3" s="10"/>
      <c r="I3" s="10"/>
      <c r="J3" s="434" t="s">
        <v>87</v>
      </c>
      <c r="K3" s="435"/>
      <c r="L3" s="435"/>
      <c r="M3" s="435"/>
      <c r="N3" s="436"/>
      <c r="O3" s="8"/>
      <c r="P3" s="8"/>
      <c r="Q3" s="8"/>
    </row>
    <row r="4" spans="1:16380" ht="30" customHeight="1" thickBot="1" x14ac:dyDescent="0.3">
      <c r="A4" s="8"/>
      <c r="B4" s="177" t="s">
        <v>65</v>
      </c>
      <c r="C4" s="179"/>
      <c r="D4" s="425" t="str">
        <f>IF(ISBLANK('Summary '!D4),"",'Summary '!D4)</f>
        <v/>
      </c>
      <c r="E4" s="426"/>
      <c r="F4" s="427"/>
      <c r="G4" s="6"/>
      <c r="H4" s="10"/>
      <c r="I4" s="10"/>
      <c r="J4" s="437"/>
      <c r="K4" s="438"/>
      <c r="L4" s="438"/>
      <c r="M4" s="438"/>
      <c r="N4" s="439"/>
      <c r="O4" s="8"/>
      <c r="P4" s="8"/>
      <c r="Q4" s="8"/>
    </row>
    <row r="5" spans="1:16380" ht="30" customHeight="1" thickBot="1" x14ac:dyDescent="0.3">
      <c r="A5" s="10"/>
      <c r="B5" s="177" t="s">
        <v>66</v>
      </c>
      <c r="C5" s="179"/>
      <c r="D5" s="425" t="str">
        <f>IF(ISBLANK('Summary '!D5),"",'Summary '!D5)</f>
        <v/>
      </c>
      <c r="E5" s="426"/>
      <c r="F5" s="427"/>
      <c r="G5" s="6"/>
      <c r="H5" s="10"/>
      <c r="I5" s="10"/>
      <c r="J5" s="8"/>
      <c r="K5" s="8"/>
      <c r="L5" s="9"/>
      <c r="M5" s="8"/>
      <c r="N5" s="8"/>
      <c r="O5" s="8"/>
      <c r="P5" s="8"/>
      <c r="Q5" s="8"/>
    </row>
    <row r="6" spans="1:16380" ht="30" customHeight="1" thickBot="1" x14ac:dyDescent="0.3">
      <c r="A6" s="41"/>
      <c r="B6" s="177" t="s">
        <v>67</v>
      </c>
      <c r="C6" s="179"/>
      <c r="D6" s="425" t="str">
        <f>IF(ISBLANK('Summary '!D6),"",'Summary '!D6)</f>
        <v/>
      </c>
      <c r="E6" s="426"/>
      <c r="F6" s="427"/>
      <c r="G6" s="6"/>
      <c r="H6" s="8"/>
      <c r="I6" s="8"/>
      <c r="J6" s="9"/>
      <c r="K6" s="8"/>
      <c r="L6" s="9"/>
      <c r="M6" s="9"/>
      <c r="N6" s="8"/>
      <c r="O6" s="8"/>
      <c r="P6" s="8"/>
      <c r="Q6" s="8"/>
    </row>
    <row r="7" spans="1:16380" ht="15" customHeight="1" thickBot="1" x14ac:dyDescent="0.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9"/>
      <c r="N7" s="9"/>
      <c r="O7" s="9"/>
      <c r="P7" s="8"/>
      <c r="Q7" s="8"/>
    </row>
    <row r="8" spans="1:16380" ht="30" customHeight="1" thickBot="1" x14ac:dyDescent="0.3">
      <c r="A8" s="8"/>
      <c r="B8" s="431" t="s">
        <v>2</v>
      </c>
      <c r="C8" s="433"/>
      <c r="D8" s="431" t="s">
        <v>19</v>
      </c>
      <c r="E8" s="433"/>
      <c r="F8" s="431" t="s">
        <v>126</v>
      </c>
      <c r="G8" s="432"/>
      <c r="H8" s="433"/>
      <c r="I8" s="8"/>
      <c r="J8" s="8"/>
      <c r="L8" s="428" t="s">
        <v>89</v>
      </c>
      <c r="M8" s="429"/>
      <c r="N8" s="428" t="s">
        <v>88</v>
      </c>
      <c r="O8" s="429"/>
    </row>
    <row r="9" spans="1:16380" ht="30" customHeight="1" thickBot="1" x14ac:dyDescent="0.3">
      <c r="A9" s="8"/>
      <c r="B9" s="312">
        <f>SUM(D9:H9)</f>
        <v>0</v>
      </c>
      <c r="C9" s="313"/>
      <c r="D9" s="312">
        <f>'Detailed Budget'!N37+'Detailed Budget'!N63+'Detailed Budget'!N89+'Detailed Budget'!N115+'Detailed Budget'!N141+'Detailed Budget'!N167+'Detailed Budget'!N193+'Detailed Budget'!N219+'Detailed Budget'!N245</f>
        <v>0</v>
      </c>
      <c r="E9" s="313"/>
      <c r="F9" s="312">
        <f>'Detailed Budget'!O37+'Detailed Budget'!O63+'Detailed Budget'!O89+'Detailed Budget'!O115+'Detailed Budget'!O141+'Detailed Budget'!O167+'Detailed Budget'!O193+'Detailed Budget'!O219+'Detailed Budget'!O245</f>
        <v>0</v>
      </c>
      <c r="G9" s="430"/>
      <c r="H9" s="313"/>
      <c r="I9" s="8"/>
      <c r="J9" s="8"/>
      <c r="L9" s="312">
        <f>SUMIF($J$17:$J$245,"University Co-Funded",$S$17:$S$245)</f>
        <v>0</v>
      </c>
      <c r="M9" s="313"/>
      <c r="N9" s="312">
        <f>SUMIF($J$17:$J$245,"Industry Co-Funded",$H$17:$H$245)*4000</f>
        <v>0</v>
      </c>
      <c r="O9" s="313"/>
    </row>
    <row r="10" spans="1:16380" ht="15" customHeight="1" thickBot="1" x14ac:dyDescent="0.3">
      <c r="A10" s="8"/>
      <c r="B10" s="86"/>
      <c r="C10" s="86"/>
      <c r="D10" s="86"/>
      <c r="E10" s="86"/>
      <c r="F10" s="86"/>
      <c r="G10" s="86"/>
      <c r="H10" s="87"/>
      <c r="I10" s="8"/>
      <c r="J10" s="8"/>
      <c r="L10" s="87"/>
      <c r="M10" s="58"/>
      <c r="N10" s="58"/>
      <c r="O10" s="58"/>
    </row>
    <row r="11" spans="1:16380" ht="30" customHeight="1" thickBot="1" x14ac:dyDescent="0.3">
      <c r="A11" s="8"/>
      <c r="B11" s="442" t="s">
        <v>3</v>
      </c>
      <c r="C11" s="444"/>
      <c r="D11" s="442" t="s">
        <v>14</v>
      </c>
      <c r="E11" s="443"/>
      <c r="F11" s="442" t="s">
        <v>61</v>
      </c>
      <c r="G11" s="444"/>
      <c r="H11" s="443"/>
      <c r="I11" s="8"/>
      <c r="J11" s="8"/>
      <c r="L11" s="180" t="s">
        <v>52</v>
      </c>
      <c r="M11" s="180" t="s">
        <v>10</v>
      </c>
      <c r="N11" s="181" t="s">
        <v>11</v>
      </c>
      <c r="O11" s="181" t="s">
        <v>85</v>
      </c>
    </row>
    <row r="12" spans="1:16380" ht="30" customHeight="1" thickBot="1" x14ac:dyDescent="0.3">
      <c r="A12" s="8"/>
      <c r="B12" s="312">
        <f>SUM(Q37,Q63,Q89,Q115,Q141,Q167,Q193,Q219,Q245)+SUMIF($J$17:$J$246,"Industry Co-Funded",$S$17:$S$246)</f>
        <v>0</v>
      </c>
      <c r="C12" s="430"/>
      <c r="D12" s="312">
        <f>R37+R63+R89+R115+R141+R167+R193+R219+R245</f>
        <v>0</v>
      </c>
      <c r="E12" s="313"/>
      <c r="F12" s="312">
        <f>SUMIF($J$17:$J$245,"University Co-Funded",$S$17:$S$245)</f>
        <v>0</v>
      </c>
      <c r="G12" s="430"/>
      <c r="H12" s="313"/>
      <c r="I12" s="8"/>
      <c r="J12" s="8"/>
      <c r="L12" s="266">
        <f>SUM(H17:H245)</f>
        <v>0</v>
      </c>
      <c r="M12" s="267">
        <f>SUM('Summary '!$Q$16:$Q$35)-N12</f>
        <v>0</v>
      </c>
      <c r="N12" s="268">
        <f>SUMIF('Summary '!$B$16:$B$35,"*TBD*",'Summary '!$Q$16:$Q$35)</f>
        <v>0</v>
      </c>
      <c r="O12" s="229">
        <f>IF('Summary '!P36&gt;=1,"5 Year",IF('Summary '!O36&gt;=1,"4 Year",IF('Summary '!N36&gt;=1,"3 Year",IF(SUM('Summary '!K36:M36)&gt;=1,"2 Year",IF(SUM('Summary '!H36:J36)&gt;=1,"Year 1",0)))))</f>
        <v>0</v>
      </c>
    </row>
    <row r="13" spans="1:16380" s="2" customFormat="1" ht="15" customHeight="1" thickBot="1" x14ac:dyDescent="0.3">
      <c r="A13" s="16"/>
      <c r="B13" s="17"/>
      <c r="C13" s="17"/>
      <c r="D13" s="18"/>
      <c r="E13" s="18"/>
      <c r="F13" s="7"/>
      <c r="G13" s="7"/>
      <c r="H13" s="8"/>
      <c r="I13" s="8"/>
      <c r="J13" s="16"/>
      <c r="K13" s="16"/>
      <c r="L13" s="19"/>
      <c r="M13" s="19"/>
      <c r="N13" s="19"/>
      <c r="O13" s="16"/>
      <c r="P13" s="16"/>
      <c r="Q13" s="16"/>
      <c r="R13" s="16"/>
      <c r="S13" s="16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</row>
    <row r="14" spans="1:16380" ht="23.25" customHeight="1" thickBot="1" x14ac:dyDescent="0.3">
      <c r="A14" s="8"/>
      <c r="B14" s="28" t="str">
        <f>"Term 1: "&amp;'Summary '!H15</f>
        <v>Term 1: May - Aug 2019</v>
      </c>
      <c r="C14" s="29"/>
      <c r="D14" s="29"/>
      <c r="E14" s="30"/>
      <c r="F14" s="30"/>
      <c r="G14" s="30"/>
      <c r="H14" s="30"/>
      <c r="I14" s="30"/>
      <c r="J14" s="30"/>
      <c r="K14" s="30"/>
      <c r="L14" s="30"/>
      <c r="M14" s="30"/>
      <c r="N14" s="31"/>
      <c r="O14" s="32"/>
      <c r="P14" s="33"/>
      <c r="Q14" s="8"/>
      <c r="R14" s="8"/>
      <c r="S14" s="8"/>
    </row>
    <row r="15" spans="1:16380" ht="30" customHeight="1" x14ac:dyDescent="0.25">
      <c r="A15" s="8"/>
      <c r="B15" s="404" t="s">
        <v>1</v>
      </c>
      <c r="C15" s="404" t="s">
        <v>70</v>
      </c>
      <c r="D15" s="408" t="s">
        <v>73</v>
      </c>
      <c r="E15" s="404" t="s">
        <v>144</v>
      </c>
      <c r="F15" s="408" t="s">
        <v>22</v>
      </c>
      <c r="G15" s="408" t="s">
        <v>23</v>
      </c>
      <c r="H15" s="408" t="s">
        <v>47</v>
      </c>
      <c r="I15" s="406" t="s">
        <v>140</v>
      </c>
      <c r="J15" s="408" t="s">
        <v>122</v>
      </c>
      <c r="K15" s="421" t="s">
        <v>18</v>
      </c>
      <c r="L15" s="422"/>
      <c r="M15" s="419" t="s">
        <v>120</v>
      </c>
      <c r="N15" s="423" t="s">
        <v>119</v>
      </c>
      <c r="O15" s="402" t="s">
        <v>126</v>
      </c>
      <c r="P15" s="402" t="s">
        <v>15</v>
      </c>
      <c r="Q15" s="402" t="s">
        <v>12</v>
      </c>
      <c r="R15" s="408" t="s">
        <v>13</v>
      </c>
      <c r="S15" s="402" t="s">
        <v>62</v>
      </c>
    </row>
    <row r="16" spans="1:16380" ht="48.75" customHeight="1" thickBot="1" x14ac:dyDescent="0.3">
      <c r="A16" s="8"/>
      <c r="B16" s="405"/>
      <c r="C16" s="405"/>
      <c r="D16" s="409"/>
      <c r="E16" s="405"/>
      <c r="F16" s="409"/>
      <c r="G16" s="409"/>
      <c r="H16" s="409"/>
      <c r="I16" s="407"/>
      <c r="J16" s="409"/>
      <c r="K16" s="188" t="s">
        <v>137</v>
      </c>
      <c r="L16" s="188" t="s">
        <v>138</v>
      </c>
      <c r="M16" s="420"/>
      <c r="N16" s="424" t="e">
        <f>#REF!*C16</f>
        <v>#REF!</v>
      </c>
      <c r="O16" s="403"/>
      <c r="P16" s="403"/>
      <c r="Q16" s="403"/>
      <c r="R16" s="409"/>
      <c r="S16" s="403"/>
    </row>
    <row r="17" spans="1:16380" s="46" customFormat="1" ht="24" customHeight="1" x14ac:dyDescent="0.25">
      <c r="A17" s="8"/>
      <c r="B17" s="182" t="str">
        <f t="array" ref="B17">IFERROR(INDEX('Summary '!$B$16:$B$35,SMALL(IF('Summary '!$H$16:$H$35&gt;0,ROW('Summary '!$B$16:$B$35)-ROW('Summary '!B$16)+1),ROWS('Summary '!B$2:'Summary '!B2))),"")</f>
        <v/>
      </c>
      <c r="C17" s="183" t="str">
        <f t="array" ref="C17">IFERROR(INDEX('Summary '!$C$16:$C$35,SMALL(IF('Summary '!$H$16:$H$35&gt;0,ROW('Summary '!$C$16:$C$35)-ROW('Summary '!C$16)+1),ROWS('Summary '!C$2:'Summary '!C2))),"")</f>
        <v/>
      </c>
      <c r="D17" s="183" t="str">
        <f t="array" ref="D17">IFERROR(INDEX('Summary '!$D$16:$D$35,SMALL(IF('Summary '!$H$16:$H$35&gt;0,ROW('Summary '!$D$16:$D$35)-ROW('Summary '!D$16)+1),ROWS('Summary '!D$2:'Summary '!D2))),"")</f>
        <v/>
      </c>
      <c r="E17" s="182" t="str">
        <f t="array" ref="E17">IFERROR(INDEX('Summary '!$E$16:$E$35,SMALL(IF('Summary '!$H$16:$H$35&gt;0,ROW('Summary '!$E$16:$E$35)-ROW('Summary '!E$16)+1),ROWS('Summary '!E$2:'Summary '!E2))),"")</f>
        <v/>
      </c>
      <c r="F17" s="132" t="str">
        <f t="array" ref="F17">IFERROR(INDEX('Summary '!$F$16:$F$35,SMALL(IF('Summary '!$H$16:$H$35&gt;0,ROW('Summary '!$F$16:$F$35)-ROW('Summary '!F$16)+1),ROWS('Summary '!F$2:'Summary '!F2))),"")</f>
        <v/>
      </c>
      <c r="G17" s="132" t="str">
        <f>IF(LEN(H17)&gt;0,'Summary '!$I$3,"")</f>
        <v/>
      </c>
      <c r="H17" s="184" t="str">
        <f t="array" ref="H17">IFERROR(INDEX('Summary '!$H$16:$H$35,SMALL(IF('Summary '!$H$16:$H$35&gt;0,ROW('Summary '!$H$16:$H$35)-ROW('Summary '!H$16)+1),ROWS('Summary '!F$2:'Summary '!F2))),"")</f>
        <v/>
      </c>
      <c r="I17" s="184" t="str">
        <f t="array" ref="I17">IFERROR(INDEX('Summary '!$G$16:$G$35,SMALL(IF('Summary '!$H$16:$H$35&gt;0,ROW('Summary '!$G$16:$G$35)-ROW('Summary '!G$16)+1),ROWS('Summary '!G$2:'Summary '!G2))),"")</f>
        <v/>
      </c>
      <c r="J17" s="185"/>
      <c r="K17" s="302"/>
      <c r="L17" s="302"/>
      <c r="M17" s="223"/>
      <c r="N17" s="186" t="str">
        <f>IF(LEN(H17)&gt;0,IF(ISBLANK(M17),ROUND(IFERROR(VLOOKUP(I17,Stipends!$A$2:$B$28,2,)*H17,10000*H17),4),ROUND(M17,2)),"")</f>
        <v/>
      </c>
      <c r="O17" s="135" t="str">
        <f>IFERROR(ROUND(P17-N17,4),"")</f>
        <v/>
      </c>
      <c r="P17" s="135">
        <f>IFERROR(ROUND(IF(I17="Industrial Post Doc",'Reference worksheet Do NOT edit'!$O$6,IF(I17="College 10k",10000,VLOOKUP(G17,'Reference worksheet Do NOT edit'!$M$4:$O$5,3,FALSE)))*H17+R17,4),0)</f>
        <v>0</v>
      </c>
      <c r="Q17" s="135">
        <f>IFERROR(ROUND(IF(I17="Industrial Post Doc",'Reference worksheet Do NOT edit'!$N$6,IF(I17="College 10k",5000,SUMIF('Reference worksheet Do NOT edit'!$M$4:$M$5,G17,'Reference worksheet Do NOT edit'!$N$4:$N$5)))*H17,4),0)+IF(J17="Industry Co-Funded",(4000*H17),0)</f>
        <v>0</v>
      </c>
      <c r="R17" s="187"/>
      <c r="S17" s="135">
        <f t="shared" ref="S17:S36" si="0">IF(LEN(H17)&lt;1,0,IF(J17="University Co-Funded",(4000*H17),0))</f>
        <v>0</v>
      </c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</row>
    <row r="18" spans="1:16380" s="46" customFormat="1" ht="24" customHeight="1" x14ac:dyDescent="0.25">
      <c r="A18" s="8"/>
      <c r="B18" s="182" t="str">
        <f t="array" ref="B18">IFERROR(INDEX('Summary '!$B$16:$B$35,SMALL(IF('Summary '!$H$16:$H$35&gt;0,ROW('Summary '!$B$16:$B$35)-ROW('Summary '!B$16)+1),ROWS('Summary '!B$2:'Summary '!B3))),"")</f>
        <v/>
      </c>
      <c r="C18" s="183" t="str">
        <f t="array" ref="C18">IFERROR(INDEX('Summary '!$C$16:$C$35,SMALL(IF('Summary '!$H$16:$H$35&gt;0,ROW('Summary '!$C$16:$C$35)-ROW('Summary '!C$16)+1),ROWS('Summary '!C$2:'Summary '!C3))),"")</f>
        <v/>
      </c>
      <c r="D18" s="183" t="str">
        <f t="array" ref="D18">IFERROR(INDEX('Summary '!$D$16:$D$35,SMALL(IF('Summary '!$H$16:$H$35&gt;0,ROW('Summary '!$D$16:$D$35)-ROW('Summary '!D$16)+1),ROWS('Summary '!D$2:'Summary '!D3))),"")</f>
        <v/>
      </c>
      <c r="E18" s="182" t="str">
        <f t="array" ref="E18">IFERROR(INDEX('Summary '!$E$16:$E$35,SMALL(IF('Summary '!$H$16:$H$35&gt;0,ROW('Summary '!$E$16:$E$35)-ROW('Summary '!E$16)+1),ROWS('Summary '!E$2:'Summary '!E3))),"")</f>
        <v/>
      </c>
      <c r="F18" s="132" t="str">
        <f t="array" ref="F18">IFERROR(INDEX('Summary '!$F$16:$F$35,SMALL(IF('Summary '!$H$16:$H$35&gt;0,ROW('Summary '!$F$16:$F$35)-ROW('Summary '!F$16)+1),ROWS('Summary '!F$2:'Summary '!F3))),"")</f>
        <v/>
      </c>
      <c r="G18" s="132" t="str">
        <f>IF(LEN(H18)&gt;0,'Summary '!$I$3,"")</f>
        <v/>
      </c>
      <c r="H18" s="184" t="str">
        <f t="array" ref="H18">IFERROR(INDEX('Summary '!$H$16:$H$35,SMALL(IF('Summary '!$H$16:$H$35&gt;0,ROW('Summary '!$H$16:$H$35)-ROW('Summary '!H$16)+1),ROWS('Summary '!F$2:'Summary '!F3))),"")</f>
        <v/>
      </c>
      <c r="I18" s="184" t="str">
        <f t="array" ref="I18">IFERROR(INDEX('Summary '!$G$16:$G$35,SMALL(IF('Summary '!$H$16:$H$35&gt;0,ROW('Summary '!$G$16:$G$35)-ROW('Summary '!G$16)+1),ROWS('Summary '!G$2:'Summary '!G3))),"")</f>
        <v/>
      </c>
      <c r="J18" s="45"/>
      <c r="K18" s="302"/>
      <c r="L18" s="303"/>
      <c r="M18" s="224"/>
      <c r="N18" s="186" t="str">
        <f>IF(LEN(H18)&gt;0,IF(ISBLANK(M18),ROUND(IFERROR(VLOOKUP(I18,Stipends!$A$2:$B$28,2,)*H18,10000*H18),4),ROUND(M18,2)),"")</f>
        <v/>
      </c>
      <c r="O18" s="134" t="str">
        <f t="shared" ref="O18:O36" si="1">IFERROR(ROUND(P18-N18,4),"")</f>
        <v/>
      </c>
      <c r="P18" s="135">
        <f>IFERROR(ROUND(IF(I18="Industrial Post Doc",'Reference worksheet Do NOT edit'!$O$6,IF(I18="College 10k",10000,VLOOKUP(G18,'Reference worksheet Do NOT edit'!$M$4:$O$5,3,FALSE)))*H18+R18,4),0)</f>
        <v>0</v>
      </c>
      <c r="Q18" s="135">
        <f>IFERROR(ROUND(IF(I18="Industrial Post Doc",'Reference worksheet Do NOT edit'!$N$6,IF(I18="College 10k",5000,SUMIF('Reference worksheet Do NOT edit'!$M$4:$M$5,G18,'Reference worksheet Do NOT edit'!$N$4:$N$5)))*H18,4),0)+IF(J18="Industry Co-Funded",(4000*H18),0)</f>
        <v>0</v>
      </c>
      <c r="R18" s="47"/>
      <c r="S18" s="134">
        <f t="shared" si="0"/>
        <v>0</v>
      </c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</row>
    <row r="19" spans="1:16380" s="46" customFormat="1" ht="24" customHeight="1" x14ac:dyDescent="0.25">
      <c r="A19" s="8"/>
      <c r="B19" s="182" t="str">
        <f t="array" ref="B19">IFERROR(INDEX('Summary '!$B$16:$B$35,SMALL(IF('Summary '!$H$16:$H$35&gt;0,ROW('Summary '!$B$16:$B$35)-ROW('Summary '!B$16)+1),ROWS('Summary '!B$2:'Summary '!B4))),"")</f>
        <v/>
      </c>
      <c r="C19" s="183" t="str">
        <f t="array" ref="C19">IFERROR(INDEX('Summary '!$C$16:$C$35,SMALL(IF('Summary '!$H$16:$H$35&gt;0,ROW('Summary '!$C$16:$C$35)-ROW('Summary '!C$16)+1),ROWS('Summary '!C$2:'Summary '!C4))),"")</f>
        <v/>
      </c>
      <c r="D19" s="183" t="str">
        <f t="array" ref="D19">IFERROR(INDEX('Summary '!$D$16:$D$35,SMALL(IF('Summary '!$H$16:$H$35&gt;0,ROW('Summary '!$D$16:$D$35)-ROW('Summary '!D$16)+1),ROWS('Summary '!D$2:'Summary '!D4))),"")</f>
        <v/>
      </c>
      <c r="E19" s="182" t="str">
        <f t="array" ref="E19">IFERROR(INDEX('Summary '!$E$16:$E$35,SMALL(IF('Summary '!$H$16:$H$35&gt;0,ROW('Summary '!$E$16:$E$35)-ROW('Summary '!E$16)+1),ROWS('Summary '!E$2:'Summary '!E4))),"")</f>
        <v/>
      </c>
      <c r="F19" s="132" t="str">
        <f t="array" ref="F19">IFERROR(INDEX('Summary '!$F$16:$F$35,SMALL(IF('Summary '!$H$16:$H$35&gt;0,ROW('Summary '!$F$16:$F$35)-ROW('Summary '!F$16)+1),ROWS('Summary '!F$2:'Summary '!F4))),"")</f>
        <v/>
      </c>
      <c r="G19" s="132" t="str">
        <f>IF(LEN(H19)&gt;0,'Summary '!$I$3,"")</f>
        <v/>
      </c>
      <c r="H19" s="184" t="str">
        <f t="array" ref="H19">IFERROR(INDEX('Summary '!$H$16:$H$35,SMALL(IF('Summary '!$H$16:$H$35&gt;0,ROW('Summary '!$H$16:$H$35)-ROW('Summary '!H$16)+1),ROWS('Summary '!F$2:'Summary '!F4))),"")</f>
        <v/>
      </c>
      <c r="I19" s="184" t="str">
        <f t="array" ref="I19">IFERROR(INDEX('Summary '!$G$16:$G$35,SMALL(IF('Summary '!$H$16:$H$35&gt;0,ROW('Summary '!$G$16:$G$35)-ROW('Summary '!G$16)+1),ROWS('Summary '!G$2:'Summary '!G4))),"")</f>
        <v/>
      </c>
      <c r="J19" s="45"/>
      <c r="K19" s="302"/>
      <c r="L19" s="303"/>
      <c r="M19" s="224"/>
      <c r="N19" s="186" t="str">
        <f>IF(LEN(H19)&gt;0,IF(ISBLANK(M19),ROUND(IFERROR(VLOOKUP(I19,Stipends!$A$2:$B$28,2,)*H19,10000*H19),4),ROUND(M19,2)),"")</f>
        <v/>
      </c>
      <c r="O19" s="134" t="str">
        <f t="shared" si="1"/>
        <v/>
      </c>
      <c r="P19" s="135">
        <f>IFERROR(ROUND(IF(I19="Industrial Post Doc",'Reference worksheet Do NOT edit'!$O$6,IF(I19="College 10k",10000,VLOOKUP(G19,'Reference worksheet Do NOT edit'!$M$4:$O$5,3,FALSE)))*H19+R19,4),0)</f>
        <v>0</v>
      </c>
      <c r="Q19" s="135">
        <f>IFERROR(ROUND(IF(I19="Industrial Post Doc",'Reference worksheet Do NOT edit'!$N$6,IF(I19="College 10k",5000,SUMIF('Reference worksheet Do NOT edit'!$M$4:$M$5,G19,'Reference worksheet Do NOT edit'!$N$4:$N$5)))*H19,4),0)+IF(J19="Industry Co-Funded",(4000*H19),0)</f>
        <v>0</v>
      </c>
      <c r="R19" s="47"/>
      <c r="S19" s="134">
        <f t="shared" si="0"/>
        <v>0</v>
      </c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</row>
    <row r="20" spans="1:16380" s="46" customFormat="1" ht="24" customHeight="1" x14ac:dyDescent="0.25">
      <c r="A20" s="8"/>
      <c r="B20" s="182" t="str">
        <f t="array" ref="B20">IFERROR(INDEX('Summary '!$B$16:$B$35,SMALL(IF('Summary '!$H$16:$H$35&gt;0,ROW('Summary '!$B$16:$B$35)-ROW('Summary '!B$16)+1),ROWS('Summary '!B$2:'Summary '!B5))),"")</f>
        <v/>
      </c>
      <c r="C20" s="183" t="str">
        <f t="array" ref="C20">IFERROR(INDEX('Summary '!$C$16:$C$35,SMALL(IF('Summary '!$H$16:$H$35&gt;0,ROW('Summary '!$C$16:$C$35)-ROW('Summary '!C$16)+1),ROWS('Summary '!C$2:'Summary '!C5))),"")</f>
        <v/>
      </c>
      <c r="D20" s="183" t="str">
        <f t="array" ref="D20">IFERROR(INDEX('Summary '!$D$16:$D$35,SMALL(IF('Summary '!$H$16:$H$35&gt;0,ROW('Summary '!$D$16:$D$35)-ROW('Summary '!D$16)+1),ROWS('Summary '!D$2:'Summary '!D5))),"")</f>
        <v/>
      </c>
      <c r="E20" s="182" t="str">
        <f t="array" ref="E20">IFERROR(INDEX('Summary '!$E$16:$E$35,SMALL(IF('Summary '!$H$16:$H$35&gt;0,ROW('Summary '!$E$16:$E$35)-ROW('Summary '!E$16)+1),ROWS('Summary '!E$2:'Summary '!E5))),"")</f>
        <v/>
      </c>
      <c r="F20" s="132" t="str">
        <f t="array" ref="F20">IFERROR(INDEX('Summary '!$F$16:$F$35,SMALL(IF('Summary '!$H$16:$H$35&gt;0,ROW('Summary '!$F$16:$F$35)-ROW('Summary '!F$16)+1),ROWS('Summary '!F$2:'Summary '!F5))),"")</f>
        <v/>
      </c>
      <c r="G20" s="132" t="str">
        <f>IF(LEN(H20)&gt;0,'Summary '!$I$3,"")</f>
        <v/>
      </c>
      <c r="H20" s="184" t="str">
        <f t="array" ref="H20">IFERROR(INDEX('Summary '!$H$16:$H$35,SMALL(IF('Summary '!$H$16:$H$35&gt;0,ROW('Summary '!$H$16:$H$35)-ROW('Summary '!H$16)+1),ROWS('Summary '!F$2:'Summary '!F5))),"")</f>
        <v/>
      </c>
      <c r="I20" s="184" t="str">
        <f t="array" ref="I20">IFERROR(INDEX('Summary '!$G$16:$G$35,SMALL(IF('Summary '!$H$16:$H$35&gt;0,ROW('Summary '!$G$16:$G$35)-ROW('Summary '!G$16)+1),ROWS('Summary '!G$2:'Summary '!G5))),"")</f>
        <v/>
      </c>
      <c r="J20" s="45"/>
      <c r="K20" s="302"/>
      <c r="L20" s="303"/>
      <c r="M20" s="224"/>
      <c r="N20" s="186" t="str">
        <f>IF(LEN(H20)&gt;0,IF(ISBLANK(M20),ROUND(IFERROR(VLOOKUP(I20,Stipends!$A$2:$B$28,2,)*H20,10000*H20),4),ROUND(M20,2)),"")</f>
        <v/>
      </c>
      <c r="O20" s="134" t="str">
        <f t="shared" si="1"/>
        <v/>
      </c>
      <c r="P20" s="135">
        <f>IFERROR(ROUND(IF(I20="Industrial Post Doc",'Reference worksheet Do NOT edit'!$O$6,IF(I20="College 10k",10000,VLOOKUP(G20,'Reference worksheet Do NOT edit'!$M$4:$O$5,3,FALSE)))*H20+R20,4),0)</f>
        <v>0</v>
      </c>
      <c r="Q20" s="135">
        <f>IFERROR(ROUND(IF(I20="Industrial Post Doc",'Reference worksheet Do NOT edit'!$N$6,IF(I20="College 10k",5000,SUMIF('Reference worksheet Do NOT edit'!$M$4:$M$5,G20,'Reference worksheet Do NOT edit'!$N$4:$N$5)))*H20,4),0)+IF(J20="Industry Co-Funded",(4000*H20),0)</f>
        <v>0</v>
      </c>
      <c r="R20" s="47"/>
      <c r="S20" s="134">
        <f t="shared" si="0"/>
        <v>0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</row>
    <row r="21" spans="1:16380" s="46" customFormat="1" ht="24" customHeight="1" x14ac:dyDescent="0.25">
      <c r="A21" s="8"/>
      <c r="B21" s="182" t="str">
        <f t="array" ref="B21">IFERROR(INDEX('Summary '!$B$16:$B$35,SMALL(IF('Summary '!$H$16:$H$35&gt;0,ROW('Summary '!$B$16:$B$35)-ROW('Summary '!B$16)+1),ROWS('Summary '!B$2:'Summary '!B6))),"")</f>
        <v/>
      </c>
      <c r="C21" s="183" t="str">
        <f t="array" ref="C21">IFERROR(INDEX('Summary '!$C$16:$C$35,SMALL(IF('Summary '!$H$16:$H$35&gt;0,ROW('Summary '!$C$16:$C$35)-ROW('Summary '!C$16)+1),ROWS('Summary '!C$2:'Summary '!C6))),"")</f>
        <v/>
      </c>
      <c r="D21" s="183" t="str">
        <f t="array" ref="D21">IFERROR(INDEX('Summary '!$D$16:$D$35,SMALL(IF('Summary '!$H$16:$H$35&gt;0,ROW('Summary '!$D$16:$D$35)-ROW('Summary '!D$16)+1),ROWS('Summary '!D$2:'Summary '!D6))),"")</f>
        <v/>
      </c>
      <c r="E21" s="182" t="str">
        <f t="array" ref="E21">IFERROR(INDEX('Summary '!$E$16:$E$35,SMALL(IF('Summary '!$H$16:$H$35&gt;0,ROW('Summary '!$E$16:$E$35)-ROW('Summary '!E$16)+1),ROWS('Summary '!E$2:'Summary '!E6))),"")</f>
        <v/>
      </c>
      <c r="F21" s="132" t="str">
        <f t="array" ref="F21">IFERROR(INDEX('Summary '!$F$16:$F$35,SMALL(IF('Summary '!$H$16:$H$35&gt;0,ROW('Summary '!$F$16:$F$35)-ROW('Summary '!F$16)+1),ROWS('Summary '!F$2:'Summary '!F6))),"")</f>
        <v/>
      </c>
      <c r="G21" s="132" t="str">
        <f>IF(LEN(H21)&gt;0,'Summary '!$I$3,"")</f>
        <v/>
      </c>
      <c r="H21" s="184" t="str">
        <f t="array" ref="H21">IFERROR(INDEX('Summary '!$H$16:$H$35,SMALL(IF('Summary '!$H$16:$H$35&gt;0,ROW('Summary '!$H$16:$H$35)-ROW('Summary '!H$16)+1),ROWS('Summary '!F$2:'Summary '!F6))),"")</f>
        <v/>
      </c>
      <c r="I21" s="184" t="str">
        <f t="array" ref="I21">IFERROR(INDEX('Summary '!$G$16:$G$35,SMALL(IF('Summary '!$H$16:$H$35&gt;0,ROW('Summary '!$G$16:$G$35)-ROW('Summary '!G$16)+1),ROWS('Summary '!G$2:'Summary '!G6))),"")</f>
        <v/>
      </c>
      <c r="J21" s="45"/>
      <c r="K21" s="302"/>
      <c r="L21" s="303"/>
      <c r="M21" s="224"/>
      <c r="N21" s="186" t="str">
        <f>IF(LEN(H21)&gt;0,IF(ISBLANK(M21),ROUND(IFERROR(VLOOKUP(I21,Stipends!$A$2:$B$28,2,)*H21,10000*H21),4),ROUND(M21,2)),"")</f>
        <v/>
      </c>
      <c r="O21" s="134" t="str">
        <f t="shared" si="1"/>
        <v/>
      </c>
      <c r="P21" s="135">
        <f>IFERROR(ROUND(IF(I21="Industrial Post Doc",'Reference worksheet Do NOT edit'!$O$6,IF(I21="College 10k",10000,VLOOKUP(G21,'Reference worksheet Do NOT edit'!$M$4:$O$5,3,FALSE)))*H21+R21,4),0)</f>
        <v>0</v>
      </c>
      <c r="Q21" s="135">
        <f>IFERROR(ROUND(IF(I21="Industrial Post Doc",'Reference worksheet Do NOT edit'!$N$6,IF(I21="College 10k",5000,SUMIF('Reference worksheet Do NOT edit'!$M$4:$M$5,G21,'Reference worksheet Do NOT edit'!$N$4:$N$5)))*H21,4),0)+IF(J21="Industry Co-Funded",(4000*H21),0)</f>
        <v>0</v>
      </c>
      <c r="R21" s="47"/>
      <c r="S21" s="134">
        <f t="shared" si="0"/>
        <v>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</row>
    <row r="22" spans="1:16380" s="46" customFormat="1" ht="24" customHeight="1" x14ac:dyDescent="0.25">
      <c r="A22" s="8"/>
      <c r="B22" s="182" t="str">
        <f t="array" ref="B22">IFERROR(INDEX('Summary '!$B$16:$B$35,SMALL(IF('Summary '!$H$16:$H$35&gt;0,ROW('Summary '!$B$16:$B$35)-ROW('Summary '!B$16)+1),ROWS('Summary '!B$2:'Summary '!B7))),"")</f>
        <v/>
      </c>
      <c r="C22" s="183" t="str">
        <f t="array" ref="C22">IFERROR(INDEX('Summary '!$C$16:$C$35,SMALL(IF('Summary '!$H$16:$H$35&gt;0,ROW('Summary '!$C$16:$C$35)-ROW('Summary '!C$16)+1),ROWS('Summary '!C$2:'Summary '!C7))),"")</f>
        <v/>
      </c>
      <c r="D22" s="183" t="str">
        <f t="array" ref="D22">IFERROR(INDEX('Summary '!$D$16:$D$35,SMALL(IF('Summary '!$H$16:$H$35&gt;0,ROW('Summary '!$D$16:$D$35)-ROW('Summary '!D$16)+1),ROWS('Summary '!D$2:'Summary '!D7))),"")</f>
        <v/>
      </c>
      <c r="E22" s="182" t="str">
        <f t="array" ref="E22">IFERROR(INDEX('Summary '!$E$16:$E$35,SMALL(IF('Summary '!$H$16:$H$35&gt;0,ROW('Summary '!$E$16:$E$35)-ROW('Summary '!E$16)+1),ROWS('Summary '!E$2:'Summary '!E7))),"")</f>
        <v/>
      </c>
      <c r="F22" s="132" t="str">
        <f t="array" ref="F22">IFERROR(INDEX('Summary '!$F$16:$F$35,SMALL(IF('Summary '!$H$16:$H$35&gt;0,ROW('Summary '!$F$16:$F$35)-ROW('Summary '!F$16)+1),ROWS('Summary '!F$2:'Summary '!F7))),"")</f>
        <v/>
      </c>
      <c r="G22" s="132" t="str">
        <f>IF(LEN(H22)&gt;0,'Summary '!$I$3,"")</f>
        <v/>
      </c>
      <c r="H22" s="184" t="str">
        <f t="array" ref="H22">IFERROR(INDEX('Summary '!$H$16:$H$35,SMALL(IF('Summary '!$H$16:$H$35&gt;0,ROW('Summary '!$H$16:$H$35)-ROW('Summary '!H$16)+1),ROWS('Summary '!F$2:'Summary '!F7))),"")</f>
        <v/>
      </c>
      <c r="I22" s="184" t="str">
        <f t="array" ref="I22">IFERROR(INDEX('Summary '!$G$16:$G$35,SMALL(IF('Summary '!$H$16:$H$35&gt;0,ROW('Summary '!$G$16:$G$35)-ROW('Summary '!G$16)+1),ROWS('Summary '!G$2:'Summary '!G7))),"")</f>
        <v/>
      </c>
      <c r="J22" s="45"/>
      <c r="K22" s="302"/>
      <c r="L22" s="303"/>
      <c r="M22" s="224"/>
      <c r="N22" s="186" t="str">
        <f>IF(LEN(H22)&gt;0,IF(ISBLANK(M22),ROUND(IFERROR(VLOOKUP(I22,Stipends!$A$2:$B$28,2,)*H22,10000*H22),4),ROUND(M22,2)),"")</f>
        <v/>
      </c>
      <c r="O22" s="134" t="str">
        <f t="shared" si="1"/>
        <v/>
      </c>
      <c r="P22" s="135">
        <f>IFERROR(ROUND(IF(I22="Industrial Post Doc",'Reference worksheet Do NOT edit'!$O$6,IF(I22="College 10k",10000,VLOOKUP(G22,'Reference worksheet Do NOT edit'!$M$4:$O$5,3,FALSE)))*H22+R22,4),0)</f>
        <v>0</v>
      </c>
      <c r="Q22" s="135">
        <f>IFERROR(ROUND(IF(I22="Industrial Post Doc",'Reference worksheet Do NOT edit'!$N$6,IF(I22="College 10k",5000,SUMIF('Reference worksheet Do NOT edit'!$M$4:$M$5,G22,'Reference worksheet Do NOT edit'!$N$4:$N$5)))*H22,4),0)+IF(J22="Industry Co-Funded",(4000*H22),0)</f>
        <v>0</v>
      </c>
      <c r="R22" s="47"/>
      <c r="S22" s="134">
        <f t="shared" si="0"/>
        <v>0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</row>
    <row r="23" spans="1:16380" s="46" customFormat="1" ht="24" customHeight="1" x14ac:dyDescent="0.25">
      <c r="A23" s="8"/>
      <c r="B23" s="182" t="str">
        <f t="array" ref="B23">IFERROR(INDEX('Summary '!$B$16:$B$35,SMALL(IF('Summary '!$H$16:$H$35&gt;0,ROW('Summary '!$B$16:$B$35)-ROW('Summary '!B$16)+1),ROWS('Summary '!B$2:'Summary '!B8))),"")</f>
        <v/>
      </c>
      <c r="C23" s="183" t="str">
        <f t="array" ref="C23">IFERROR(INDEX('Summary '!$C$16:$C$35,SMALL(IF('Summary '!$H$16:$H$35&gt;0,ROW('Summary '!$C$16:$C$35)-ROW('Summary '!C$16)+1),ROWS('Summary '!C$2:'Summary '!C8))),"")</f>
        <v/>
      </c>
      <c r="D23" s="183" t="str">
        <f t="array" ref="D23">IFERROR(INDEX('Summary '!$D$16:$D$35,SMALL(IF('Summary '!$H$16:$H$35&gt;0,ROW('Summary '!$D$16:$D$35)-ROW('Summary '!D$16)+1),ROWS('Summary '!D$2:'Summary '!D8))),"")</f>
        <v/>
      </c>
      <c r="E23" s="182" t="str">
        <f t="array" ref="E23">IFERROR(INDEX('Summary '!$E$16:$E$35,SMALL(IF('Summary '!$H$16:$H$35&gt;0,ROW('Summary '!$E$16:$E$35)-ROW('Summary '!E$16)+1),ROWS('Summary '!E$2:'Summary '!E8))),"")</f>
        <v/>
      </c>
      <c r="F23" s="132" t="str">
        <f t="array" ref="F23">IFERROR(INDEX('Summary '!$F$16:$F$35,SMALL(IF('Summary '!$H$16:$H$35&gt;0,ROW('Summary '!$F$16:$F$35)-ROW('Summary '!F$16)+1),ROWS('Summary '!F$2:'Summary '!F8))),"")</f>
        <v/>
      </c>
      <c r="G23" s="132" t="str">
        <f>IF(LEN(H23)&gt;0,'Summary '!$I$3,"")</f>
        <v/>
      </c>
      <c r="H23" s="184" t="str">
        <f t="array" ref="H23">IFERROR(INDEX('Summary '!$H$16:$H$35,SMALL(IF('Summary '!$H$16:$H$35&gt;0,ROW('Summary '!$H$16:$H$35)-ROW('Summary '!H$16)+1),ROWS('Summary '!F$2:'Summary '!F8))),"")</f>
        <v/>
      </c>
      <c r="I23" s="184" t="str">
        <f t="array" ref="I23">IFERROR(INDEX('Summary '!$G$16:$G$35,SMALL(IF('Summary '!$H$16:$H$35&gt;0,ROW('Summary '!$G$16:$G$35)-ROW('Summary '!G$16)+1),ROWS('Summary '!G$2:'Summary '!G8))),"")</f>
        <v/>
      </c>
      <c r="J23" s="45"/>
      <c r="K23" s="302"/>
      <c r="L23" s="303"/>
      <c r="M23" s="224"/>
      <c r="N23" s="186" t="str">
        <f>IF(LEN(H23)&gt;0,IF(ISBLANK(M23),ROUND(IFERROR(VLOOKUP(I23,Stipends!$A$2:$B$28,2,)*H23,10000*H23),4),ROUND(M23,2)),"")</f>
        <v/>
      </c>
      <c r="O23" s="134" t="str">
        <f t="shared" si="1"/>
        <v/>
      </c>
      <c r="P23" s="135">
        <f>IFERROR(ROUND(IF(I23="Industrial Post Doc",'Reference worksheet Do NOT edit'!$O$6,IF(I23="College 10k",10000,VLOOKUP(G23,'Reference worksheet Do NOT edit'!$M$4:$O$5,3,FALSE)))*H23+R23,4),0)</f>
        <v>0</v>
      </c>
      <c r="Q23" s="135">
        <f>IFERROR(ROUND(IF(I23="Industrial Post Doc",'Reference worksheet Do NOT edit'!$N$6,IF(I23="College 10k",5000,SUMIF('Reference worksheet Do NOT edit'!$M$4:$M$5,G23,'Reference worksheet Do NOT edit'!$N$4:$N$5)))*H23,4),0)+IF(J23="Industry Co-Funded",(4000*H23),0)</f>
        <v>0</v>
      </c>
      <c r="R23" s="47"/>
      <c r="S23" s="134">
        <f t="shared" si="0"/>
        <v>0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</row>
    <row r="24" spans="1:16380" s="46" customFormat="1" ht="24" customHeight="1" x14ac:dyDescent="0.25">
      <c r="A24" s="8"/>
      <c r="B24" s="182" t="str">
        <f t="array" ref="B24">IFERROR(INDEX('Summary '!$B$16:$B$35,SMALL(IF('Summary '!$H$16:$H$35&gt;0,ROW('Summary '!$B$16:$B$35)-ROW('Summary '!B$16)+1),ROWS('Summary '!B$2:'Summary '!B9))),"")</f>
        <v/>
      </c>
      <c r="C24" s="183" t="str">
        <f t="array" ref="C24">IFERROR(INDEX('Summary '!$C$16:$C$35,SMALL(IF('Summary '!$H$16:$H$35&gt;0,ROW('Summary '!$C$16:$C$35)-ROW('Summary '!C$16)+1),ROWS('Summary '!C$2:'Summary '!C9))),"")</f>
        <v/>
      </c>
      <c r="D24" s="183" t="str">
        <f t="array" ref="D24">IFERROR(INDEX('Summary '!$D$16:$D$35,SMALL(IF('Summary '!$H$16:$H$35&gt;0,ROW('Summary '!$D$16:$D$35)-ROW('Summary '!D$16)+1),ROWS('Summary '!D$2:'Summary '!D9))),"")</f>
        <v/>
      </c>
      <c r="E24" s="182" t="str">
        <f t="array" ref="E24">IFERROR(INDEX('Summary '!$E$16:$E$35,SMALL(IF('Summary '!$H$16:$H$35&gt;0,ROW('Summary '!$E$16:$E$35)-ROW('Summary '!E$16)+1),ROWS('Summary '!E$2:'Summary '!E9))),"")</f>
        <v/>
      </c>
      <c r="F24" s="132" t="str">
        <f t="array" ref="F24">IFERROR(INDEX('Summary '!$F$16:$F$35,SMALL(IF('Summary '!$H$16:$H$35&gt;0,ROW('Summary '!$F$16:$F$35)-ROW('Summary '!F$16)+1),ROWS('Summary '!F$2:'Summary '!F9))),"")</f>
        <v/>
      </c>
      <c r="G24" s="132" t="str">
        <f>IF(LEN(H24)&gt;0,'Summary '!$I$3,"")</f>
        <v/>
      </c>
      <c r="H24" s="184" t="str">
        <f t="array" ref="H24">IFERROR(INDEX('Summary '!$H$16:$H$35,SMALL(IF('Summary '!$H$16:$H$35&gt;0,ROW('Summary '!$H$16:$H$35)-ROW('Summary '!H$16)+1),ROWS('Summary '!F$2:'Summary '!F9))),"")</f>
        <v/>
      </c>
      <c r="I24" s="184" t="str">
        <f t="array" ref="I24">IFERROR(INDEX('Summary '!$G$16:$G$35,SMALL(IF('Summary '!$H$16:$H$35&gt;0,ROW('Summary '!$G$16:$G$35)-ROW('Summary '!G$16)+1),ROWS('Summary '!G$2:'Summary '!G9))),"")</f>
        <v/>
      </c>
      <c r="J24" s="45"/>
      <c r="K24" s="302"/>
      <c r="L24" s="303"/>
      <c r="M24" s="224"/>
      <c r="N24" s="186" t="str">
        <f>IF(LEN(H24)&gt;0,IF(ISBLANK(M24),ROUND(IFERROR(VLOOKUP(I24,Stipends!$A$2:$B$28,2,)*H24,10000*H24),4),ROUND(M24,2)),"")</f>
        <v/>
      </c>
      <c r="O24" s="134" t="str">
        <f t="shared" si="1"/>
        <v/>
      </c>
      <c r="P24" s="135">
        <f>IFERROR(ROUND(IF(I24="Industrial Post Doc",'Reference worksheet Do NOT edit'!$O$6,IF(I24="College 10k",10000,VLOOKUP(G24,'Reference worksheet Do NOT edit'!$M$4:$O$5,3,FALSE)))*H24+R24,4),0)</f>
        <v>0</v>
      </c>
      <c r="Q24" s="135">
        <f>IFERROR(ROUND(IF(I24="Industrial Post Doc",'Reference worksheet Do NOT edit'!$N$6,IF(I24="College 10k",5000,SUMIF('Reference worksheet Do NOT edit'!$M$4:$M$5,G24,'Reference worksheet Do NOT edit'!$N$4:$N$5)))*H24,4),0)+IF(J24="Industry Co-Funded",(4000*H24),0)</f>
        <v>0</v>
      </c>
      <c r="R24" s="47"/>
      <c r="S24" s="134">
        <f t="shared" si="0"/>
        <v>0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</row>
    <row r="25" spans="1:16380" s="46" customFormat="1" ht="24" customHeight="1" x14ac:dyDescent="0.25">
      <c r="A25" s="8"/>
      <c r="B25" s="182" t="str">
        <f t="array" ref="B25">IFERROR(INDEX('Summary '!$B$16:$B$35,SMALL(IF('Summary '!$H$16:$H$35&gt;0,ROW('Summary '!$B$16:$B$35)-ROW('Summary '!B$16)+1),ROWS('Summary '!B$2:'Summary '!B10))),"")</f>
        <v/>
      </c>
      <c r="C25" s="183" t="str">
        <f t="array" ref="C25">IFERROR(INDEX('Summary '!$C$16:$C$35,SMALL(IF('Summary '!$H$16:$H$35&gt;0,ROW('Summary '!$C$16:$C$35)-ROW('Summary '!C$16)+1),ROWS('Summary '!C$2:'Summary '!C10))),"")</f>
        <v/>
      </c>
      <c r="D25" s="183" t="str">
        <f t="array" ref="D25">IFERROR(INDEX('Summary '!$D$16:$D$35,SMALL(IF('Summary '!$H$16:$H$35&gt;0,ROW('Summary '!$D$16:$D$35)-ROW('Summary '!D$16)+1),ROWS('Summary '!D$2:'Summary '!D10))),"")</f>
        <v/>
      </c>
      <c r="E25" s="182" t="str">
        <f t="array" ref="E25">IFERROR(INDEX('Summary '!$E$16:$E$35,SMALL(IF('Summary '!$H$16:$H$35&gt;0,ROW('Summary '!$E$16:$E$35)-ROW('Summary '!E$16)+1),ROWS('Summary '!E$2:'Summary '!E10))),"")</f>
        <v/>
      </c>
      <c r="F25" s="132" t="str">
        <f t="array" ref="F25">IFERROR(INDEX('Summary '!$F$16:$F$35,SMALL(IF('Summary '!$H$16:$H$35&gt;0,ROW('Summary '!$F$16:$F$35)-ROW('Summary '!F$16)+1),ROWS('Summary '!F$2:'Summary '!F10))),"")</f>
        <v/>
      </c>
      <c r="G25" s="132" t="str">
        <f>IF(LEN(H25)&gt;0,'Summary '!$I$3,"")</f>
        <v/>
      </c>
      <c r="H25" s="184" t="str">
        <f t="array" ref="H25">IFERROR(INDEX('Summary '!$H$16:$H$35,SMALL(IF('Summary '!$H$16:$H$35&gt;0,ROW('Summary '!$H$16:$H$35)-ROW('Summary '!H$16)+1),ROWS('Summary '!F$2:'Summary '!F10))),"")</f>
        <v/>
      </c>
      <c r="I25" s="184" t="str">
        <f t="array" ref="I25">IFERROR(INDEX('Summary '!$G$16:$G$35,SMALL(IF('Summary '!$H$16:$H$35&gt;0,ROW('Summary '!$G$16:$G$35)-ROW('Summary '!G$16)+1),ROWS('Summary '!G$2:'Summary '!G10))),"")</f>
        <v/>
      </c>
      <c r="J25" s="45"/>
      <c r="K25" s="302"/>
      <c r="L25" s="303"/>
      <c r="M25" s="224"/>
      <c r="N25" s="186" t="str">
        <f>IF(LEN(H25)&gt;0,IF(ISBLANK(M25),ROUND(IFERROR(VLOOKUP(I25,Stipends!$A$2:$B$28,2,)*H25,10000*H25),4),ROUND(M25,2)),"")</f>
        <v/>
      </c>
      <c r="O25" s="134" t="str">
        <f t="shared" si="1"/>
        <v/>
      </c>
      <c r="P25" s="135">
        <f>IFERROR(ROUND(IF(I25="Industrial Post Doc",'Reference worksheet Do NOT edit'!$O$6,IF(I25="College 10k",10000,VLOOKUP(G25,'Reference worksheet Do NOT edit'!$M$4:$O$5,3,FALSE)))*H25+R25,4),0)</f>
        <v>0</v>
      </c>
      <c r="Q25" s="135">
        <f>IFERROR(ROUND(IF(I25="Industrial Post Doc",'Reference worksheet Do NOT edit'!$N$6,IF(I25="College 10k",5000,SUMIF('Reference worksheet Do NOT edit'!$M$4:$M$5,G25,'Reference worksheet Do NOT edit'!$N$4:$N$5)))*H25,4),0)+IF(J25="Industry Co-Funded",(4000*H25),0)</f>
        <v>0</v>
      </c>
      <c r="R25" s="47"/>
      <c r="S25" s="134">
        <f t="shared" si="0"/>
        <v>0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</row>
    <row r="26" spans="1:16380" s="46" customFormat="1" ht="24" customHeight="1" x14ac:dyDescent="0.25">
      <c r="A26" s="8"/>
      <c r="B26" s="182" t="str">
        <f t="array" ref="B26">IFERROR(INDEX('Summary '!$B$16:$B$35,SMALL(IF('Summary '!$H$16:$H$35&gt;0,ROW('Summary '!$B$16:$B$35)-ROW('Summary '!B$16)+1),ROWS('Summary '!B$2:'Summary '!B11))),"")</f>
        <v/>
      </c>
      <c r="C26" s="183" t="str">
        <f t="array" ref="C26">IFERROR(INDEX('Summary '!$C$16:$C$35,SMALL(IF('Summary '!$H$16:$H$35&gt;0,ROW('Summary '!$C$16:$C$35)-ROW('Summary '!C$16)+1),ROWS('Summary '!C$2:'Summary '!C11))),"")</f>
        <v/>
      </c>
      <c r="D26" s="183" t="str">
        <f t="array" ref="D26">IFERROR(INDEX('Summary '!$D$16:$D$35,SMALL(IF('Summary '!$H$16:$H$35&gt;0,ROW('Summary '!$D$16:$D$35)-ROW('Summary '!D$16)+1),ROWS('Summary '!D$2:'Summary '!D11))),"")</f>
        <v/>
      </c>
      <c r="E26" s="182" t="str">
        <f t="array" ref="E26">IFERROR(INDEX('Summary '!$E$16:$E$35,SMALL(IF('Summary '!$H$16:$H$35&gt;0,ROW('Summary '!$E$16:$E$35)-ROW('Summary '!E$16)+1),ROWS('Summary '!E$2:'Summary '!E11))),"")</f>
        <v/>
      </c>
      <c r="F26" s="132" t="str">
        <f t="array" ref="F26">IFERROR(INDEX('Summary '!$F$16:$F$35,SMALL(IF('Summary '!$H$16:$H$35&gt;0,ROW('Summary '!$F$16:$F$35)-ROW('Summary '!F$16)+1),ROWS('Summary '!F$2:'Summary '!F11))),"")</f>
        <v/>
      </c>
      <c r="G26" s="132" t="str">
        <f>IF(LEN(H26)&gt;0,'Summary '!$I$3,"")</f>
        <v/>
      </c>
      <c r="H26" s="184" t="str">
        <f t="array" ref="H26">IFERROR(INDEX('Summary '!$H$16:$H$35,SMALL(IF('Summary '!$H$16:$H$35&gt;0,ROW('Summary '!$H$16:$H$35)-ROW('Summary '!H$16)+1),ROWS('Summary '!F$2:'Summary '!F11))),"")</f>
        <v/>
      </c>
      <c r="I26" s="184" t="str">
        <f t="array" ref="I26">IFERROR(INDEX('Summary '!$G$16:$G$35,SMALL(IF('Summary '!$H$16:$H$35&gt;0,ROW('Summary '!$G$16:$G$35)-ROW('Summary '!G$16)+1),ROWS('Summary '!G$2:'Summary '!G11))),"")</f>
        <v/>
      </c>
      <c r="J26" s="45"/>
      <c r="K26" s="302"/>
      <c r="L26" s="303"/>
      <c r="M26" s="224"/>
      <c r="N26" s="186" t="str">
        <f>IF(LEN(H26)&gt;0,IF(ISBLANK(M26),ROUND(IFERROR(VLOOKUP(I26,Stipends!$A$2:$B$28,2,)*H26,10000*H26),4),ROUND(M26,2)),"")</f>
        <v/>
      </c>
      <c r="O26" s="134" t="str">
        <f t="shared" si="1"/>
        <v/>
      </c>
      <c r="P26" s="135">
        <f>IFERROR(ROUND(IF(I26="Industrial Post Doc",'Reference worksheet Do NOT edit'!$O$6,IF(I26="College 10k",10000,VLOOKUP(G26,'Reference worksheet Do NOT edit'!$M$4:$O$5,3,FALSE)))*H26+R26,4),0)</f>
        <v>0</v>
      </c>
      <c r="Q26" s="135">
        <f>IFERROR(ROUND(IF(I26="Industrial Post Doc",'Reference worksheet Do NOT edit'!$N$6,IF(I26="College 10k",5000,SUMIF('Reference worksheet Do NOT edit'!$M$4:$M$5,G26,'Reference worksheet Do NOT edit'!$N$4:$N$5)))*H26,4),0)+IF(J26="Industry Co-Funded",(4000*H26),0)</f>
        <v>0</v>
      </c>
      <c r="R26" s="47"/>
      <c r="S26" s="134">
        <f t="shared" si="0"/>
        <v>0</v>
      </c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</row>
    <row r="27" spans="1:16380" s="46" customFormat="1" ht="24" customHeight="1" x14ac:dyDescent="0.25">
      <c r="A27" s="8"/>
      <c r="B27" s="182" t="str">
        <f t="array" ref="B27">IFERROR(INDEX('Summary '!$B$16:$B$35,SMALL(IF('Summary '!$H$16:$H$35&gt;0,ROW('Summary '!$B$16:$B$35)-ROW('Summary '!B$16)+1),ROWS('Summary '!B$2:'Summary '!B12))),"")</f>
        <v/>
      </c>
      <c r="C27" s="183" t="str">
        <f t="array" ref="C27">IFERROR(INDEX('Summary '!$C$16:$C$35,SMALL(IF('Summary '!$H$16:$H$35&gt;0,ROW('Summary '!$C$16:$C$35)-ROW('Summary '!C$16)+1),ROWS('Summary '!C$2:'Summary '!C12))),"")</f>
        <v/>
      </c>
      <c r="D27" s="183" t="str">
        <f t="array" ref="D27">IFERROR(INDEX('Summary '!$D$16:$D$35,SMALL(IF('Summary '!$H$16:$H$35&gt;0,ROW('Summary '!$D$16:$D$35)-ROW('Summary '!D$16)+1),ROWS('Summary '!D$2:'Summary '!D12))),"")</f>
        <v/>
      </c>
      <c r="E27" s="182" t="str">
        <f t="array" ref="E27">IFERROR(INDEX('Summary '!$E$16:$E$35,SMALL(IF('Summary '!$H$16:$H$35&gt;0,ROW('Summary '!$E$16:$E$35)-ROW('Summary '!E$16)+1),ROWS('Summary '!E$2:'Summary '!E12))),"")</f>
        <v/>
      </c>
      <c r="F27" s="132" t="str">
        <f t="array" ref="F27">IFERROR(INDEX('Summary '!$F$16:$F$35,SMALL(IF('Summary '!$H$16:$H$35&gt;0,ROW('Summary '!$F$16:$F$35)-ROW('Summary '!F$16)+1),ROWS('Summary '!F$2:'Summary '!F12))),"")</f>
        <v/>
      </c>
      <c r="G27" s="132" t="str">
        <f>IF(LEN(H27)&gt;0,'Summary '!$I$3,"")</f>
        <v/>
      </c>
      <c r="H27" s="184" t="str">
        <f t="array" ref="H27">IFERROR(INDEX('Summary '!$H$16:$H$35,SMALL(IF('Summary '!$H$16:$H$35&gt;0,ROW('Summary '!$H$16:$H$35)-ROW('Summary '!H$16)+1),ROWS('Summary '!F$2:'Summary '!F12))),"")</f>
        <v/>
      </c>
      <c r="I27" s="184" t="str">
        <f t="array" ref="I27">IFERROR(INDEX('Summary '!$G$16:$G$35,SMALL(IF('Summary '!$H$16:$H$35&gt;0,ROW('Summary '!$G$16:$G$35)-ROW('Summary '!G$16)+1),ROWS('Summary '!G$2:'Summary '!G12))),"")</f>
        <v/>
      </c>
      <c r="J27" s="45"/>
      <c r="K27" s="302"/>
      <c r="L27" s="303"/>
      <c r="M27" s="224"/>
      <c r="N27" s="186" t="str">
        <f>IF(LEN(H27)&gt;0,IF(ISBLANK(M27),ROUND(IFERROR(VLOOKUP(I27,Stipends!$A$2:$B$28,2,)*H27,10000*H27),4),ROUND(M27,2)),"")</f>
        <v/>
      </c>
      <c r="O27" s="134" t="str">
        <f t="shared" si="1"/>
        <v/>
      </c>
      <c r="P27" s="135">
        <f>IFERROR(ROUND(IF(I27="Industrial Post Doc",'Reference worksheet Do NOT edit'!$O$6,IF(I27="College 10k",10000,VLOOKUP(G27,'Reference worksheet Do NOT edit'!$M$4:$O$5,3,FALSE)))*H27+R27,4),0)</f>
        <v>0</v>
      </c>
      <c r="Q27" s="135">
        <f>IFERROR(ROUND(IF(I27="Industrial Post Doc",'Reference worksheet Do NOT edit'!$N$6,IF(I27="College 10k",5000,SUMIF('Reference worksheet Do NOT edit'!$M$4:$M$5,G27,'Reference worksheet Do NOT edit'!$N$4:$N$5)))*H27,4),0)+IF(J27="Industry Co-Funded",(4000*H27),0)</f>
        <v>0</v>
      </c>
      <c r="R27" s="47"/>
      <c r="S27" s="134">
        <f t="shared" si="0"/>
        <v>0</v>
      </c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</row>
    <row r="28" spans="1:16380" s="46" customFormat="1" ht="24" customHeight="1" x14ac:dyDescent="0.25">
      <c r="A28" s="8"/>
      <c r="B28" s="182" t="str">
        <f t="array" ref="B28">IFERROR(INDEX('Summary '!$B$16:$B$35,SMALL(IF('Summary '!$H$16:$H$35&gt;0,ROW('Summary '!$B$16:$B$35)-ROW('Summary '!B$16)+1),ROWS('Summary '!B$2:'Summary '!B13))),"")</f>
        <v/>
      </c>
      <c r="C28" s="183" t="str">
        <f t="array" ref="C28">IFERROR(INDEX('Summary '!$C$16:$C$35,SMALL(IF('Summary '!$H$16:$H$35&gt;0,ROW('Summary '!$C$16:$C$35)-ROW('Summary '!C$16)+1),ROWS('Summary '!C$2:'Summary '!C13))),"")</f>
        <v/>
      </c>
      <c r="D28" s="183" t="str">
        <f t="array" ref="D28">IFERROR(INDEX('Summary '!$D$16:$D$35,SMALL(IF('Summary '!$H$16:$H$35&gt;0,ROW('Summary '!$D$16:$D$35)-ROW('Summary '!D$16)+1),ROWS('Summary '!D$2:'Summary '!D13))),"")</f>
        <v/>
      </c>
      <c r="E28" s="182" t="str">
        <f t="array" ref="E28">IFERROR(INDEX('Summary '!$E$16:$E$35,SMALL(IF('Summary '!$H$16:$H$35&gt;0,ROW('Summary '!$E$16:$E$35)-ROW('Summary '!E$16)+1),ROWS('Summary '!E$2:'Summary '!E13))),"")</f>
        <v/>
      </c>
      <c r="F28" s="132" t="str">
        <f t="array" ref="F28">IFERROR(INDEX('Summary '!$F$16:$F$35,SMALL(IF('Summary '!$H$16:$H$35&gt;0,ROW('Summary '!$F$16:$F$35)-ROW('Summary '!F$16)+1),ROWS('Summary '!F$2:'Summary '!F13))),"")</f>
        <v/>
      </c>
      <c r="G28" s="132" t="str">
        <f>IF(LEN(H28)&gt;0,'Summary '!$I$3,"")</f>
        <v/>
      </c>
      <c r="H28" s="184" t="str">
        <f t="array" ref="H28">IFERROR(INDEX('Summary '!$H$16:$H$35,SMALL(IF('Summary '!$H$16:$H$35&gt;0,ROW('Summary '!$H$16:$H$35)-ROW('Summary '!H$16)+1),ROWS('Summary '!F$2:'Summary '!F13))),"")</f>
        <v/>
      </c>
      <c r="I28" s="184" t="str">
        <f t="array" ref="I28">IFERROR(INDEX('Summary '!$G$16:$G$35,SMALL(IF('Summary '!$H$16:$H$35&gt;0,ROW('Summary '!$G$16:$G$35)-ROW('Summary '!G$16)+1),ROWS('Summary '!G$2:'Summary '!G13))),"")</f>
        <v/>
      </c>
      <c r="J28" s="45"/>
      <c r="K28" s="302"/>
      <c r="L28" s="303"/>
      <c r="M28" s="224"/>
      <c r="N28" s="186" t="str">
        <f>IF(LEN(H28)&gt;0,IF(ISBLANK(M28),ROUND(IFERROR(VLOOKUP(I28,Stipends!$A$2:$B$28,2,)*H28,10000*H28),4),ROUND(M28,2)),"")</f>
        <v/>
      </c>
      <c r="O28" s="134" t="str">
        <f t="shared" si="1"/>
        <v/>
      </c>
      <c r="P28" s="135">
        <f>IFERROR(ROUND(IF(I28="Industrial Post Doc",'Reference worksheet Do NOT edit'!$O$6,IF(I28="College 10k",10000,VLOOKUP(G28,'Reference worksheet Do NOT edit'!$M$4:$O$5,3,FALSE)))*H28+R28,4),0)</f>
        <v>0</v>
      </c>
      <c r="Q28" s="135">
        <f>IFERROR(ROUND(IF(I28="Industrial Post Doc",'Reference worksheet Do NOT edit'!$N$6,IF(I28="College 10k",5000,SUMIF('Reference worksheet Do NOT edit'!$M$4:$M$5,G28,'Reference worksheet Do NOT edit'!$N$4:$N$5)))*H28,4),0)+IF(J28="Industry Co-Funded",(4000*H28),0)</f>
        <v>0</v>
      </c>
      <c r="R28" s="47"/>
      <c r="S28" s="134">
        <f t="shared" si="0"/>
        <v>0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</row>
    <row r="29" spans="1:16380" s="46" customFormat="1" ht="24" customHeight="1" x14ac:dyDescent="0.25">
      <c r="A29" s="8"/>
      <c r="B29" s="182" t="str">
        <f t="array" ref="B29">IFERROR(INDEX('Summary '!$B$16:$B$35,SMALL(IF('Summary '!$H$16:$H$35&gt;0,ROW('Summary '!$B$16:$B$35)-ROW('Summary '!B$16)+1),ROWS('Summary '!B$2:'Summary '!B14))),"")</f>
        <v/>
      </c>
      <c r="C29" s="183" t="str">
        <f t="array" ref="C29">IFERROR(INDEX('Summary '!$C$16:$C$35,SMALL(IF('Summary '!$H$16:$H$35&gt;0,ROW('Summary '!$C$16:$C$35)-ROW('Summary '!C$16)+1),ROWS('Summary '!C$2:'Summary '!C14))),"")</f>
        <v/>
      </c>
      <c r="D29" s="183" t="str">
        <f t="array" ref="D29">IFERROR(INDEX('Summary '!$D$16:$D$35,SMALL(IF('Summary '!$H$16:$H$35&gt;0,ROW('Summary '!$D$16:$D$35)-ROW('Summary '!D$16)+1),ROWS('Summary '!D$2:'Summary '!D14))),"")</f>
        <v/>
      </c>
      <c r="E29" s="182" t="str">
        <f t="array" ref="E29">IFERROR(INDEX('Summary '!$E$16:$E$35,SMALL(IF('Summary '!$H$16:$H$35&gt;0,ROW('Summary '!$E$16:$E$35)-ROW('Summary '!E$16)+1),ROWS('Summary '!E$2:'Summary '!E14))),"")</f>
        <v/>
      </c>
      <c r="F29" s="132" t="str">
        <f t="array" ref="F29">IFERROR(INDEX('Summary '!$F$16:$F$35,SMALL(IF('Summary '!$H$16:$H$35&gt;0,ROW('Summary '!$F$16:$F$35)-ROW('Summary '!F$16)+1),ROWS('Summary '!F$2:'Summary '!F14))),"")</f>
        <v/>
      </c>
      <c r="G29" s="132" t="str">
        <f>IF(LEN(H29)&gt;0,'Summary '!$I$3,"")</f>
        <v/>
      </c>
      <c r="H29" s="184" t="str">
        <f t="array" ref="H29">IFERROR(INDEX('Summary '!$H$16:$H$35,SMALL(IF('Summary '!$H$16:$H$35&gt;0,ROW('Summary '!$H$16:$H$35)-ROW('Summary '!H$16)+1),ROWS('Summary '!F$2:'Summary '!F14))),"")</f>
        <v/>
      </c>
      <c r="I29" s="184" t="str">
        <f t="array" ref="I29">IFERROR(INDEX('Summary '!$G$16:$G$35,SMALL(IF('Summary '!$H$16:$H$35&gt;0,ROW('Summary '!$G$16:$G$35)-ROW('Summary '!G$16)+1),ROWS('Summary '!G$2:'Summary '!G14))),"")</f>
        <v/>
      </c>
      <c r="J29" s="45"/>
      <c r="K29" s="302"/>
      <c r="L29" s="303"/>
      <c r="M29" s="224"/>
      <c r="N29" s="186" t="str">
        <f>IF(LEN(H29)&gt;0,IF(ISBLANK(M29),ROUND(IFERROR(VLOOKUP(I29,Stipends!$A$2:$B$28,2,)*H29,10000*H29),4),ROUND(M29,2)),"")</f>
        <v/>
      </c>
      <c r="O29" s="134" t="str">
        <f t="shared" si="1"/>
        <v/>
      </c>
      <c r="P29" s="135">
        <f>IFERROR(ROUND(IF(I29="Industrial Post Doc",'Reference worksheet Do NOT edit'!$O$6,IF(I29="College 10k",10000,VLOOKUP(G29,'Reference worksheet Do NOT edit'!$M$4:$O$5,3,FALSE)))*H29+R29,4),0)</f>
        <v>0</v>
      </c>
      <c r="Q29" s="135">
        <f>IFERROR(ROUND(IF(I29="Industrial Post Doc",'Reference worksheet Do NOT edit'!$N$6,IF(I29="College 10k",5000,SUMIF('Reference worksheet Do NOT edit'!$M$4:$M$5,G29,'Reference worksheet Do NOT edit'!$N$4:$N$5)))*H29,4),0)+IF(J29="Industry Co-Funded",(4000*H29),0)</f>
        <v>0</v>
      </c>
      <c r="R29" s="47"/>
      <c r="S29" s="134">
        <f t="shared" si="0"/>
        <v>0</v>
      </c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</row>
    <row r="30" spans="1:16380" s="46" customFormat="1" ht="24" customHeight="1" x14ac:dyDescent="0.25">
      <c r="A30" s="8"/>
      <c r="B30" s="182" t="str">
        <f t="array" ref="B30">IFERROR(INDEX('Summary '!$B$16:$B$35,SMALL(IF('Summary '!$H$16:$H$35&gt;0,ROW('Summary '!$B$16:$B$35)-ROW('Summary '!B$16)+1),ROWS('Summary '!B$2:'Summary '!B15))),"")</f>
        <v/>
      </c>
      <c r="C30" s="183" t="str">
        <f t="array" ref="C30">IFERROR(INDEX('Summary '!$C$16:$C$35,SMALL(IF('Summary '!$H$16:$H$35&gt;0,ROW('Summary '!$C$16:$C$35)-ROW('Summary '!C$16)+1),ROWS('Summary '!C$2:'Summary '!C15))),"")</f>
        <v/>
      </c>
      <c r="D30" s="183" t="str">
        <f t="array" ref="D30">IFERROR(INDEX('Summary '!$D$16:$D$35,SMALL(IF('Summary '!$H$16:$H$35&gt;0,ROW('Summary '!$D$16:$D$35)-ROW('Summary '!D$16)+1),ROWS('Summary '!D$2:'Summary '!D15))),"")</f>
        <v/>
      </c>
      <c r="E30" s="182" t="str">
        <f t="array" ref="E30">IFERROR(INDEX('Summary '!$E$16:$E$35,SMALL(IF('Summary '!$H$16:$H$35&gt;0,ROW('Summary '!$E$16:$E$35)-ROW('Summary '!E$16)+1),ROWS('Summary '!E$2:'Summary '!E15))),"")</f>
        <v/>
      </c>
      <c r="F30" s="132" t="str">
        <f t="array" ref="F30">IFERROR(INDEX('Summary '!$F$16:$F$35,SMALL(IF('Summary '!$H$16:$H$35&gt;0,ROW('Summary '!$F$16:$F$35)-ROW('Summary '!F$16)+1),ROWS('Summary '!F$2:'Summary '!F15))),"")</f>
        <v/>
      </c>
      <c r="G30" s="132" t="str">
        <f>IF(LEN(H30)&gt;0,'Summary '!$I$3,"")</f>
        <v/>
      </c>
      <c r="H30" s="184" t="str">
        <f t="array" ref="H30">IFERROR(INDEX('Summary '!$H$16:$H$35,SMALL(IF('Summary '!$H$16:$H$35&gt;0,ROW('Summary '!$H$16:$H$35)-ROW('Summary '!H$16)+1),ROWS('Summary '!F$2:'Summary '!F15))),"")</f>
        <v/>
      </c>
      <c r="I30" s="184" t="str">
        <f t="array" ref="I30">IFERROR(INDEX('Summary '!$G$16:$G$35,SMALL(IF('Summary '!$H$16:$H$35&gt;0,ROW('Summary '!$G$16:$G$35)-ROW('Summary '!G$16)+1),ROWS('Summary '!G$2:'Summary '!G15))),"")</f>
        <v/>
      </c>
      <c r="J30" s="45"/>
      <c r="K30" s="302"/>
      <c r="L30" s="303"/>
      <c r="M30" s="224"/>
      <c r="N30" s="186" t="str">
        <f>IF(LEN(H30)&gt;0,IF(ISBLANK(M30),ROUND(IFERROR(VLOOKUP(I30,Stipends!$A$2:$B$28,2,)*H30,10000*H30),4),ROUND(M30,2)),"")</f>
        <v/>
      </c>
      <c r="O30" s="134" t="str">
        <f t="shared" si="1"/>
        <v/>
      </c>
      <c r="P30" s="135">
        <f>IFERROR(ROUND(IF(I30="Industrial Post Doc",'Reference worksheet Do NOT edit'!$O$6,IF(I30="College 10k",10000,VLOOKUP(G30,'Reference worksheet Do NOT edit'!$M$4:$O$5,3,FALSE)))*H30+R30,4),0)</f>
        <v>0</v>
      </c>
      <c r="Q30" s="135">
        <f>IFERROR(ROUND(IF(I30="Industrial Post Doc",'Reference worksheet Do NOT edit'!$N$6,IF(I30="College 10k",5000,SUMIF('Reference worksheet Do NOT edit'!$M$4:$M$5,G30,'Reference worksheet Do NOT edit'!$N$4:$N$5)))*H30,4),0)+IF(J30="Industry Co-Funded",(4000*H30),0)</f>
        <v>0</v>
      </c>
      <c r="R30" s="47"/>
      <c r="S30" s="134">
        <f t="shared" si="0"/>
        <v>0</v>
      </c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</row>
    <row r="31" spans="1:16380" s="46" customFormat="1" ht="24" customHeight="1" x14ac:dyDescent="0.25">
      <c r="A31" s="8"/>
      <c r="B31" s="182" t="str">
        <f t="array" ref="B31">IFERROR(INDEX('Summary '!$B$16:$B$35,SMALL(IF('Summary '!$H$16:$H$35&gt;0,ROW('Summary '!$B$16:$B$35)-ROW('Summary '!B$16)+1),ROWS('Summary '!B$2:'Summary '!B16))),"")</f>
        <v/>
      </c>
      <c r="C31" s="183" t="str">
        <f t="array" ref="C31">IFERROR(INDEX('Summary '!$C$16:$C$35,SMALL(IF('Summary '!$H$16:$H$35&gt;0,ROW('Summary '!$C$16:$C$35)-ROW('Summary '!C$16)+1),ROWS('Summary '!C$2:'Summary '!C16))),"")</f>
        <v/>
      </c>
      <c r="D31" s="183" t="str">
        <f t="array" ref="D31">IFERROR(INDEX('Summary '!$D$16:$D$35,SMALL(IF('Summary '!$H$16:$H$35&gt;0,ROW('Summary '!$D$16:$D$35)-ROW('Summary '!D$16)+1),ROWS('Summary '!D$2:'Summary '!D16))),"")</f>
        <v/>
      </c>
      <c r="E31" s="182" t="str">
        <f t="array" ref="E31">IFERROR(INDEX('Summary '!$E$16:$E$35,SMALL(IF('Summary '!$H$16:$H$35&gt;0,ROW('Summary '!$E$16:$E$35)-ROW('Summary '!E$16)+1),ROWS('Summary '!E$2:'Summary '!E16))),"")</f>
        <v/>
      </c>
      <c r="F31" s="132" t="str">
        <f t="array" ref="F31">IFERROR(INDEX('Summary '!$F$16:$F$35,SMALL(IF('Summary '!$H$16:$H$35&gt;0,ROW('Summary '!$F$16:$F$35)-ROW('Summary '!F$16)+1),ROWS('Summary '!F$2:'Summary '!F16))),"")</f>
        <v/>
      </c>
      <c r="G31" s="132" t="str">
        <f>IF(LEN(H31)&gt;0,'Summary '!$I$3,"")</f>
        <v/>
      </c>
      <c r="H31" s="184" t="str">
        <f t="array" ref="H31">IFERROR(INDEX('Summary '!$H$16:$H$35,SMALL(IF('Summary '!$H$16:$H$35&gt;0,ROW('Summary '!$H$16:$H$35)-ROW('Summary '!H$16)+1),ROWS('Summary '!F$2:'Summary '!F16))),"")</f>
        <v/>
      </c>
      <c r="I31" s="184" t="str">
        <f t="array" ref="I31">IFERROR(INDEX('Summary '!$G$16:$G$35,SMALL(IF('Summary '!$H$16:$H$35&gt;0,ROW('Summary '!$G$16:$G$35)-ROW('Summary '!G$16)+1),ROWS('Summary '!G$2:'Summary '!G16))),"")</f>
        <v/>
      </c>
      <c r="J31" s="45"/>
      <c r="K31" s="302"/>
      <c r="L31" s="303"/>
      <c r="M31" s="224"/>
      <c r="N31" s="186" t="str">
        <f>IF(LEN(H31)&gt;0,IF(ISBLANK(M31),ROUND(IFERROR(VLOOKUP(I31,Stipends!$A$2:$B$28,2,)*H31,10000*H31),4),ROUND(M31,2)),"")</f>
        <v/>
      </c>
      <c r="O31" s="134" t="str">
        <f t="shared" si="1"/>
        <v/>
      </c>
      <c r="P31" s="135">
        <f>IFERROR(ROUND(IF(I31="Industrial Post Doc",'Reference worksheet Do NOT edit'!$O$6,IF(I31="College 10k",10000,VLOOKUP(G31,'Reference worksheet Do NOT edit'!$M$4:$O$5,3,FALSE)))*H31+R31,4),0)</f>
        <v>0</v>
      </c>
      <c r="Q31" s="135">
        <f>IFERROR(ROUND(IF(I31="Industrial Post Doc",'Reference worksheet Do NOT edit'!$N$6,IF(I31="College 10k",5000,SUMIF('Reference worksheet Do NOT edit'!$M$4:$M$5,G31,'Reference worksheet Do NOT edit'!$N$4:$N$5)))*H31,4),0)+IF(J31="Industry Co-Funded",(4000*H31),0)</f>
        <v>0</v>
      </c>
      <c r="R31" s="47"/>
      <c r="S31" s="134">
        <f t="shared" si="0"/>
        <v>0</v>
      </c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</row>
    <row r="32" spans="1:16380" s="46" customFormat="1" ht="24" customHeight="1" x14ac:dyDescent="0.25">
      <c r="A32" s="8"/>
      <c r="B32" s="182" t="str">
        <f t="array" ref="B32">IFERROR(INDEX('Summary '!$B$16:$B$35,SMALL(IF('Summary '!$H$16:$H$35&gt;0,ROW('Summary '!$B$16:$B$35)-ROW('Summary '!B$16)+1),ROWS('Summary '!B$2:'Summary '!B17))),"")</f>
        <v/>
      </c>
      <c r="C32" s="183" t="str">
        <f t="array" ref="C32">IFERROR(INDEX('Summary '!$C$16:$C$35,SMALL(IF('Summary '!$H$16:$H$35&gt;0,ROW('Summary '!$C$16:$C$35)-ROW('Summary '!C$16)+1),ROWS('Summary '!C$2:'Summary '!C17))),"")</f>
        <v/>
      </c>
      <c r="D32" s="183" t="str">
        <f t="array" ref="D32">IFERROR(INDEX('Summary '!$D$16:$D$35,SMALL(IF('Summary '!$H$16:$H$35&gt;0,ROW('Summary '!$D$16:$D$35)-ROW('Summary '!D$16)+1),ROWS('Summary '!D$2:'Summary '!D17))),"")</f>
        <v/>
      </c>
      <c r="E32" s="182" t="str">
        <f t="array" ref="E32">IFERROR(INDEX('Summary '!$E$16:$E$35,SMALL(IF('Summary '!$H$16:$H$35&gt;0,ROW('Summary '!$E$16:$E$35)-ROW('Summary '!E$16)+1),ROWS('Summary '!E$2:'Summary '!E17))),"")</f>
        <v/>
      </c>
      <c r="F32" s="132" t="str">
        <f t="array" ref="F32">IFERROR(INDEX('Summary '!$F$16:$F$35,SMALL(IF('Summary '!$H$16:$H$35&gt;0,ROW('Summary '!$F$16:$F$35)-ROW('Summary '!F$16)+1),ROWS('Summary '!F$2:'Summary '!F17))),"")</f>
        <v/>
      </c>
      <c r="G32" s="132" t="str">
        <f>IF(LEN(H32)&gt;0,'Summary '!$I$3,"")</f>
        <v/>
      </c>
      <c r="H32" s="184" t="str">
        <f t="array" ref="H32">IFERROR(INDEX('Summary '!$H$16:$H$35,SMALL(IF('Summary '!$H$16:$H$35&gt;0,ROW('Summary '!$H$16:$H$35)-ROW('Summary '!H$16)+1),ROWS('Summary '!F$2:'Summary '!F17))),"")</f>
        <v/>
      </c>
      <c r="I32" s="184" t="str">
        <f t="array" ref="I32">IFERROR(INDEX('Summary '!$G$16:$G$35,SMALL(IF('Summary '!$H$16:$H$35&gt;0,ROW('Summary '!$G$16:$G$35)-ROW('Summary '!G$16)+1),ROWS('Summary '!G$2:'Summary '!G17))),"")</f>
        <v/>
      </c>
      <c r="J32" s="45"/>
      <c r="K32" s="302"/>
      <c r="L32" s="303"/>
      <c r="M32" s="224"/>
      <c r="N32" s="186" t="str">
        <f>IF(LEN(H32)&gt;0,IF(ISBLANK(M32),ROUND(IFERROR(VLOOKUP(I32,Stipends!$A$2:$B$28,2,)*H32,10000*H32),4),ROUND(M32,2)),"")</f>
        <v/>
      </c>
      <c r="O32" s="134" t="str">
        <f t="shared" si="1"/>
        <v/>
      </c>
      <c r="P32" s="135">
        <f>IFERROR(ROUND(IF(I32="Industrial Post Doc",'Reference worksheet Do NOT edit'!$O$6,IF(I32="College 10k",10000,VLOOKUP(G32,'Reference worksheet Do NOT edit'!$M$4:$O$5,3,FALSE)))*H32+R32,4),0)</f>
        <v>0</v>
      </c>
      <c r="Q32" s="135">
        <f>IFERROR(ROUND(IF(I32="Industrial Post Doc",'Reference worksheet Do NOT edit'!$N$6,IF(I32="College 10k",5000,SUMIF('Reference worksheet Do NOT edit'!$M$4:$M$5,G32,'Reference worksheet Do NOT edit'!$N$4:$N$5)))*H32,4),0)+IF(J32="Industry Co-Funded",(4000*H32),0)</f>
        <v>0</v>
      </c>
      <c r="R32" s="47"/>
      <c r="S32" s="134">
        <f t="shared" si="0"/>
        <v>0</v>
      </c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</row>
    <row r="33" spans="1:16380" s="46" customFormat="1" ht="24" customHeight="1" x14ac:dyDescent="0.25">
      <c r="A33" s="8"/>
      <c r="B33" s="182" t="str">
        <f t="array" ref="B33">IFERROR(INDEX('Summary '!$B$16:$B$35,SMALL(IF('Summary '!$H$16:$H$35&gt;0,ROW('Summary '!$B$16:$B$35)-ROW('Summary '!B$16)+1),ROWS('Summary '!B$2:'Summary '!B18))),"")</f>
        <v/>
      </c>
      <c r="C33" s="183" t="str">
        <f t="array" ref="C33">IFERROR(INDEX('Summary '!$C$16:$C$35,SMALL(IF('Summary '!$H$16:$H$35&gt;0,ROW('Summary '!$C$16:$C$35)-ROW('Summary '!C$16)+1),ROWS('Summary '!C$2:'Summary '!C18))),"")</f>
        <v/>
      </c>
      <c r="D33" s="183" t="str">
        <f t="array" ref="D33">IFERROR(INDEX('Summary '!$D$16:$D$35,SMALL(IF('Summary '!$H$16:$H$35&gt;0,ROW('Summary '!$D$16:$D$35)-ROW('Summary '!D$16)+1),ROWS('Summary '!D$2:'Summary '!D18))),"")</f>
        <v/>
      </c>
      <c r="E33" s="182" t="str">
        <f t="array" ref="E33">IFERROR(INDEX('Summary '!$E$16:$E$35,SMALL(IF('Summary '!$H$16:$H$35&gt;0,ROW('Summary '!$E$16:$E$35)-ROW('Summary '!E$16)+1),ROWS('Summary '!E$2:'Summary '!E18))),"")</f>
        <v/>
      </c>
      <c r="F33" s="132" t="str">
        <f t="array" ref="F33">IFERROR(INDEX('Summary '!$F$16:$F$35,SMALL(IF('Summary '!$H$16:$H$35&gt;0,ROW('Summary '!$F$16:$F$35)-ROW('Summary '!F$16)+1),ROWS('Summary '!F$2:'Summary '!F18))),"")</f>
        <v/>
      </c>
      <c r="G33" s="132" t="str">
        <f>IF(LEN(H33)&gt;0,'Summary '!$I$3,"")</f>
        <v/>
      </c>
      <c r="H33" s="184" t="str">
        <f t="array" ref="H33">IFERROR(INDEX('Summary '!$H$16:$H$35,SMALL(IF('Summary '!$H$16:$H$35&gt;0,ROW('Summary '!$H$16:$H$35)-ROW('Summary '!H$16)+1),ROWS('Summary '!F$2:'Summary '!F18))),"")</f>
        <v/>
      </c>
      <c r="I33" s="184" t="str">
        <f t="array" ref="I33">IFERROR(INDEX('Summary '!$G$16:$G$35,SMALL(IF('Summary '!$H$16:$H$35&gt;0,ROW('Summary '!$G$16:$G$35)-ROW('Summary '!G$16)+1),ROWS('Summary '!G$2:'Summary '!G18))),"")</f>
        <v/>
      </c>
      <c r="J33" s="45"/>
      <c r="K33" s="302"/>
      <c r="L33" s="303"/>
      <c r="M33" s="224"/>
      <c r="N33" s="186" t="str">
        <f>IF(LEN(H33)&gt;0,IF(ISBLANK(M33),ROUND(IFERROR(VLOOKUP(I33,Stipends!$A$2:$B$28,2,)*H33,10000*H33),4),ROUND(M33,2)),"")</f>
        <v/>
      </c>
      <c r="O33" s="134" t="str">
        <f t="shared" si="1"/>
        <v/>
      </c>
      <c r="P33" s="135">
        <f>IFERROR(ROUND(IF(I33="Industrial Post Doc",'Reference worksheet Do NOT edit'!$O$6,IF(I33="College 10k",10000,VLOOKUP(G33,'Reference worksheet Do NOT edit'!$M$4:$O$5,3,FALSE)))*H33+R33,4),0)</f>
        <v>0</v>
      </c>
      <c r="Q33" s="135">
        <f>IFERROR(ROUND(IF(I33="Industrial Post Doc",'Reference worksheet Do NOT edit'!$N$6,IF(I33="College 10k",5000,SUMIF('Reference worksheet Do NOT edit'!$M$4:$M$5,G33,'Reference worksheet Do NOT edit'!$N$4:$N$5)))*H33,4),0)+IF(J33="Industry Co-Funded",(4000*H33),0)</f>
        <v>0</v>
      </c>
      <c r="R33" s="47"/>
      <c r="S33" s="134">
        <f t="shared" si="0"/>
        <v>0</v>
      </c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pans="1:16380" s="46" customFormat="1" ht="24" customHeight="1" x14ac:dyDescent="0.25">
      <c r="A34" s="8"/>
      <c r="B34" s="182" t="str">
        <f t="array" ref="B34">IFERROR(INDEX('Summary '!$B$16:$B$35,SMALL(IF('Summary '!$H$16:$H$35&gt;0,ROW('Summary '!$B$16:$B$35)-ROW('Summary '!B$16)+1),ROWS('Summary '!B$2:'Summary '!B19))),"")</f>
        <v/>
      </c>
      <c r="C34" s="183" t="str">
        <f t="array" ref="C34">IFERROR(INDEX('Summary '!$C$16:$C$35,SMALL(IF('Summary '!$H$16:$H$35&gt;0,ROW('Summary '!$C$16:$C$35)-ROW('Summary '!C$16)+1),ROWS('Summary '!C$2:'Summary '!C19))),"")</f>
        <v/>
      </c>
      <c r="D34" s="183" t="str">
        <f t="array" ref="D34">IFERROR(INDEX('Summary '!$D$16:$D$35,SMALL(IF('Summary '!$H$16:$H$35&gt;0,ROW('Summary '!$D$16:$D$35)-ROW('Summary '!D$16)+1),ROWS('Summary '!D$2:'Summary '!D19))),"")</f>
        <v/>
      </c>
      <c r="E34" s="182" t="str">
        <f t="array" ref="E34">IFERROR(INDEX('Summary '!$E$16:$E$35,SMALL(IF('Summary '!$H$16:$H$35&gt;0,ROW('Summary '!$E$16:$E$35)-ROW('Summary '!E$16)+1),ROWS('Summary '!E$2:'Summary '!E19))),"")</f>
        <v/>
      </c>
      <c r="F34" s="132" t="str">
        <f t="array" ref="F34">IFERROR(INDEX('Summary '!$F$16:$F$35,SMALL(IF('Summary '!$H$16:$H$35&gt;0,ROW('Summary '!$F$16:$F$35)-ROW('Summary '!F$16)+1),ROWS('Summary '!F$2:'Summary '!F19))),"")</f>
        <v/>
      </c>
      <c r="G34" s="132" t="str">
        <f>IF(LEN(H34)&gt;0,'Summary '!$I$3,"")</f>
        <v/>
      </c>
      <c r="H34" s="184" t="str">
        <f t="array" ref="H34">IFERROR(INDEX('Summary '!$H$16:$H$35,SMALL(IF('Summary '!$H$16:$H$35&gt;0,ROW('Summary '!$H$16:$H$35)-ROW('Summary '!H$16)+1),ROWS('Summary '!F$2:'Summary '!F19))),"")</f>
        <v/>
      </c>
      <c r="I34" s="184" t="str">
        <f t="array" ref="I34">IFERROR(INDEX('Summary '!$G$16:$G$35,SMALL(IF('Summary '!$H$16:$H$35&gt;0,ROW('Summary '!$G$16:$G$35)-ROW('Summary '!G$16)+1),ROWS('Summary '!G$2:'Summary '!G19))),"")</f>
        <v/>
      </c>
      <c r="J34" s="45"/>
      <c r="K34" s="302"/>
      <c r="L34" s="303"/>
      <c r="M34" s="224"/>
      <c r="N34" s="186" t="str">
        <f>IF(LEN(H34)&gt;0,IF(ISBLANK(M34),ROUND(IFERROR(VLOOKUP(I34,Stipends!$A$2:$B$28,2,)*H34,10000*H34),4),ROUND(M34,2)),"")</f>
        <v/>
      </c>
      <c r="O34" s="134" t="str">
        <f t="shared" si="1"/>
        <v/>
      </c>
      <c r="P34" s="135">
        <f>IFERROR(ROUND(IF(I34="Industrial Post Doc",'Reference worksheet Do NOT edit'!$O$6,IF(I34="College 10k",10000,VLOOKUP(G34,'Reference worksheet Do NOT edit'!$M$4:$O$5,3,FALSE)))*H34+R34,4),0)</f>
        <v>0</v>
      </c>
      <c r="Q34" s="135">
        <f>IFERROR(ROUND(IF(I34="Industrial Post Doc",'Reference worksheet Do NOT edit'!$N$6,IF(I34="College 10k",5000,SUMIF('Reference worksheet Do NOT edit'!$M$4:$M$5,G34,'Reference worksheet Do NOT edit'!$N$4:$N$5)))*H34,4),0)+IF(J34="Industry Co-Funded",(4000*H34),0)</f>
        <v>0</v>
      </c>
      <c r="R34" s="47"/>
      <c r="S34" s="134">
        <f t="shared" si="0"/>
        <v>0</v>
      </c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</row>
    <row r="35" spans="1:16380" s="46" customFormat="1" ht="24" customHeight="1" x14ac:dyDescent="0.25">
      <c r="A35" s="8"/>
      <c r="B35" s="182" t="str">
        <f t="array" ref="B35">IFERROR(INDEX('Summary '!$B$16:$B$35,SMALL(IF('Summary '!$H$16:$H$35&gt;0,ROW('Summary '!$B$16:$B$35)-ROW('Summary '!B$16)+1),ROWS('Summary '!B$2:'Summary '!B20))),"")</f>
        <v/>
      </c>
      <c r="C35" s="183" t="str">
        <f t="array" ref="C35">IFERROR(INDEX('Summary '!$C$16:$C$35,SMALL(IF('Summary '!$H$16:$H$35&gt;0,ROW('Summary '!$C$16:$C$35)-ROW('Summary '!C$16)+1),ROWS('Summary '!C$2:'Summary '!C20))),"")</f>
        <v/>
      </c>
      <c r="D35" s="183" t="str">
        <f t="array" ref="D35">IFERROR(INDEX('Summary '!$D$16:$D$35,SMALL(IF('Summary '!$H$16:$H$35&gt;0,ROW('Summary '!$D$16:$D$35)-ROW('Summary '!D$16)+1),ROWS('Summary '!D$2:'Summary '!D20))),"")</f>
        <v/>
      </c>
      <c r="E35" s="182" t="str">
        <f t="array" ref="E35">IFERROR(INDEX('Summary '!$E$16:$E$35,SMALL(IF('Summary '!$H$16:$H$35&gt;0,ROW('Summary '!$E$16:$E$35)-ROW('Summary '!E$16)+1),ROWS('Summary '!E$2:'Summary '!E20))),"")</f>
        <v/>
      </c>
      <c r="F35" s="132" t="str">
        <f t="array" ref="F35">IFERROR(INDEX('Summary '!$F$16:$F$35,SMALL(IF('Summary '!$H$16:$H$35&gt;0,ROW('Summary '!$F$16:$F$35)-ROW('Summary '!F$16)+1),ROWS('Summary '!F$2:'Summary '!F20))),"")</f>
        <v/>
      </c>
      <c r="G35" s="132" t="str">
        <f>IF(LEN(H35)&gt;0,'Summary '!$I$3,"")</f>
        <v/>
      </c>
      <c r="H35" s="184" t="str">
        <f t="array" ref="H35">IFERROR(INDEX('Summary '!$H$16:$H$35,SMALL(IF('Summary '!$H$16:$H$35&gt;0,ROW('Summary '!$H$16:$H$35)-ROW('Summary '!H$16)+1),ROWS('Summary '!F$2:'Summary '!F20))),"")</f>
        <v/>
      </c>
      <c r="I35" s="184" t="str">
        <f t="array" ref="I35">IFERROR(INDEX('Summary '!$G$16:$G$35,SMALL(IF('Summary '!$H$16:$H$35&gt;0,ROW('Summary '!$G$16:$G$35)-ROW('Summary '!G$16)+1),ROWS('Summary '!G$2:'Summary '!G20))),"")</f>
        <v/>
      </c>
      <c r="J35" s="45"/>
      <c r="K35" s="302"/>
      <c r="L35" s="303"/>
      <c r="M35" s="224"/>
      <c r="N35" s="186" t="str">
        <f>IF(LEN(H35)&gt;0,IF(ISBLANK(M35),ROUND(IFERROR(VLOOKUP(I35,Stipends!$A$2:$B$28,2,)*H35,10000*H35),4),ROUND(M35,2)),"")</f>
        <v/>
      </c>
      <c r="O35" s="134" t="str">
        <f t="shared" si="1"/>
        <v/>
      </c>
      <c r="P35" s="135">
        <f>IFERROR(ROUND(IF(I35="Industrial Post Doc",'Reference worksheet Do NOT edit'!$O$6,IF(I35="College 10k",10000,VLOOKUP(G35,'Reference worksheet Do NOT edit'!$M$4:$O$5,3,FALSE)))*H35+R35,4),0)</f>
        <v>0</v>
      </c>
      <c r="Q35" s="135">
        <f>IFERROR(ROUND(IF(I35="Industrial Post Doc",'Reference worksheet Do NOT edit'!$N$6,IF(I35="College 10k",5000,SUMIF('Reference worksheet Do NOT edit'!$M$4:$M$5,G35,'Reference worksheet Do NOT edit'!$N$4:$N$5)))*H35,4),0)+IF(J35="Industry Co-Funded",(4000*H35),0)</f>
        <v>0</v>
      </c>
      <c r="R35" s="47"/>
      <c r="S35" s="134">
        <f t="shared" si="0"/>
        <v>0</v>
      </c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 spans="1:16380" s="46" customFormat="1" ht="24" customHeight="1" x14ac:dyDescent="0.25">
      <c r="A36" s="8"/>
      <c r="B36" s="182" t="str">
        <f t="array" ref="B36">IFERROR(INDEX('Summary '!$B$16:$B$35,SMALL(IF('Summary '!$H$16:$H$35&gt;0,ROW('Summary '!$B$16:$B$35)-ROW('Summary '!B$16)+1),ROWS('Summary '!B$2:'Summary '!B21))),"")</f>
        <v/>
      </c>
      <c r="C36" s="183" t="str">
        <f t="array" ref="C36">IFERROR(INDEX('Summary '!$C$16:$C$35,SMALL(IF('Summary '!$H$16:$H$35&gt;0,ROW('Summary '!$C$16:$C$35)-ROW('Summary '!C$16)+1),ROWS('Summary '!C$2:'Summary '!C21))),"")</f>
        <v/>
      </c>
      <c r="D36" s="183" t="str">
        <f t="array" ref="D36">IFERROR(INDEX('Summary '!$D$16:$D$35,SMALL(IF('Summary '!$H$16:$H$35&gt;0,ROW('Summary '!$D$16:$D$35)-ROW('Summary '!D$16)+1),ROWS('Summary '!D$2:'Summary '!D21))),"")</f>
        <v/>
      </c>
      <c r="E36" s="182" t="str">
        <f t="array" ref="E36">IFERROR(INDEX('Summary '!$E$16:$E$35,SMALL(IF('Summary '!$H$16:$H$35&gt;0,ROW('Summary '!$E$16:$E$35)-ROW('Summary '!E$16)+1),ROWS('Summary '!E$2:'Summary '!E21))),"")</f>
        <v/>
      </c>
      <c r="F36" s="132" t="str">
        <f t="array" ref="F36">IFERROR(INDEX('Summary '!$F$16:$F$35,SMALL(IF('Summary '!$H$16:$H$35&gt;0,ROW('Summary '!$F$16:$F$35)-ROW('Summary '!F$16)+1),ROWS('Summary '!F$2:'Summary '!F21))),"")</f>
        <v/>
      </c>
      <c r="G36" s="132" t="str">
        <f>IF(LEN(H36)&gt;0,'Summary '!$I$3,"")</f>
        <v/>
      </c>
      <c r="H36" s="184" t="str">
        <f t="array" ref="H36">IFERROR(INDEX('Summary '!$H$16:$H$35,SMALL(IF('Summary '!$H$16:$H$35&gt;0,ROW('Summary '!$H$16:$H$35)-ROW('Summary '!H$16)+1),ROWS('Summary '!F$2:'Summary '!F21))),"")</f>
        <v/>
      </c>
      <c r="I36" s="184" t="str">
        <f t="array" ref="I36">IFERROR(INDEX('Summary '!$G$16:$G$35,SMALL(IF('Summary '!$H$16:$H$35&gt;0,ROW('Summary '!$G$16:$G$35)-ROW('Summary '!G$16)+1),ROWS('Summary '!G$2:'Summary '!G21))),"")</f>
        <v/>
      </c>
      <c r="J36" s="45"/>
      <c r="K36" s="302"/>
      <c r="L36" s="303"/>
      <c r="M36" s="224"/>
      <c r="N36" s="186" t="str">
        <f>IF(LEN(H36)&gt;0,IF(ISBLANK(M36),ROUND(IFERROR(VLOOKUP(I36,Stipends!$A$2:$B$28,2,)*H36,10000*H36),4),ROUND(M36,2)),"")</f>
        <v/>
      </c>
      <c r="O36" s="134" t="str">
        <f t="shared" si="1"/>
        <v/>
      </c>
      <c r="P36" s="135">
        <f>IFERROR(ROUND(IF(I36="Industrial Post Doc",'Reference worksheet Do NOT edit'!$O$6,IF(I36="College 10k",10000,VLOOKUP(G36,'Reference worksheet Do NOT edit'!$M$4:$O$5,3,FALSE)))*H36+R36,4),0)</f>
        <v>0</v>
      </c>
      <c r="Q36" s="135">
        <f>IFERROR(ROUND(IF(I36="Industrial Post Doc",'Reference worksheet Do NOT edit'!$N$6,IF(I36="College 10k",5000,SUMIF('Reference worksheet Do NOT edit'!$M$4:$M$5,G36,'Reference worksheet Do NOT edit'!$N$4:$N$5)))*H36,4),0)+IF(J36="Industry Co-Funded",(4000*H36),0)</f>
        <v>0</v>
      </c>
      <c r="R36" s="47"/>
      <c r="S36" s="134">
        <f t="shared" si="0"/>
        <v>0</v>
      </c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spans="1:16380" s="46" customFormat="1" ht="24" customHeight="1" x14ac:dyDescent="0.25">
      <c r="A37" s="8"/>
      <c r="B37" s="148" t="s">
        <v>5</v>
      </c>
      <c r="C37" s="149"/>
      <c r="D37" s="149"/>
      <c r="E37" s="149"/>
      <c r="F37" s="149"/>
      <c r="G37" s="149"/>
      <c r="H37" s="139"/>
      <c r="I37" s="149"/>
      <c r="J37" s="149"/>
      <c r="K37" s="149"/>
      <c r="L37" s="150"/>
      <c r="M37" s="151"/>
      <c r="N37" s="136">
        <f>SUM(N17:N36)</f>
        <v>0</v>
      </c>
      <c r="O37" s="136">
        <f>SUM(O17:O36)</f>
        <v>0</v>
      </c>
      <c r="P37" s="136">
        <f>ROUND(SUM(P17:P36),4)</f>
        <v>0</v>
      </c>
      <c r="Q37" s="136">
        <f t="shared" ref="Q37:R37" si="2">SUM(Q17:Q36)</f>
        <v>0</v>
      </c>
      <c r="R37" s="136">
        <f t="shared" si="2"/>
        <v>0</v>
      </c>
      <c r="S37" s="136">
        <f>SUM(S17:S36)</f>
        <v>0</v>
      </c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pans="1:16380" ht="23.25" customHeight="1" x14ac:dyDescent="0.25">
      <c r="A38" s="8"/>
      <c r="B38" s="8"/>
      <c r="C38" s="8"/>
      <c r="D38" s="8"/>
      <c r="E38" s="8"/>
      <c r="F38" s="8"/>
      <c r="G38" s="8"/>
      <c r="H38" s="41"/>
      <c r="I38" s="41"/>
      <c r="J38" s="8"/>
      <c r="K38" s="8"/>
      <c r="L38" s="8"/>
      <c r="M38" s="8"/>
      <c r="N38" s="99"/>
      <c r="O38" s="99"/>
      <c r="P38" s="99"/>
      <c r="Q38" s="100"/>
      <c r="R38" s="49"/>
      <c r="S38" s="99"/>
    </row>
    <row r="39" spans="1:16380" s="1" customFormat="1" ht="23.25" customHeight="1" thickBot="1" x14ac:dyDescent="0.3">
      <c r="A39" s="14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101"/>
      <c r="O39" s="102"/>
      <c r="P39" s="103"/>
      <c r="Q39" s="103"/>
      <c r="R39" s="51"/>
      <c r="S39" s="10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</row>
    <row r="40" spans="1:16380" ht="23.25" customHeight="1" thickBot="1" x14ac:dyDescent="0.3">
      <c r="A40" s="8"/>
      <c r="B40" s="89" t="str">
        <f>"Term 2: "&amp;'Summary '!I15</f>
        <v>Term 2: Sep - Dec 2019</v>
      </c>
      <c r="C40" s="90"/>
      <c r="D40" s="90"/>
      <c r="E40" s="91"/>
      <c r="F40" s="91"/>
      <c r="G40" s="91"/>
      <c r="H40" s="92"/>
      <c r="I40" s="92"/>
      <c r="J40" s="30"/>
      <c r="K40" s="30"/>
      <c r="L40" s="30"/>
      <c r="M40" s="30"/>
      <c r="N40" s="104"/>
      <c r="O40" s="104"/>
      <c r="P40" s="105"/>
      <c r="Q40" s="106"/>
      <c r="R40" s="52"/>
      <c r="S40" s="99"/>
    </row>
    <row r="41" spans="1:16380" ht="30" customHeight="1" x14ac:dyDescent="0.25">
      <c r="A41" s="8"/>
      <c r="B41" s="404" t="str">
        <f>B$15</f>
        <v>Intern name</v>
      </c>
      <c r="C41" s="404" t="str">
        <f t="shared" ref="C41:J41" si="3">C$15</f>
        <v>Academic Supervisor / Account Holder</v>
      </c>
      <c r="D41" s="408" t="str">
        <f t="shared" si="3"/>
        <v>Co-Supervisor</v>
      </c>
      <c r="E41" s="404" t="str">
        <f t="shared" si="3"/>
        <v>Academic Institution</v>
      </c>
      <c r="F41" s="408" t="str">
        <f t="shared" si="3"/>
        <v>Partner</v>
      </c>
      <c r="G41" s="408" t="str">
        <f t="shared" si="3"/>
        <v>Funding type</v>
      </c>
      <c r="H41" s="408" t="str">
        <f t="shared" si="3"/>
        <v>Internship Units</v>
      </c>
      <c r="I41" s="406" t="s">
        <v>140</v>
      </c>
      <c r="J41" s="408" t="str">
        <f t="shared" si="3"/>
        <v xml:space="preserve">Co Funding Option (no selection required unless advised) </v>
      </c>
      <c r="K41" s="421" t="str">
        <f>$K$15</f>
        <v>Internship Period (4 to 6 months per unit)</v>
      </c>
      <c r="L41" s="422"/>
      <c r="M41" s="419" t="str">
        <f t="shared" ref="M41:S41" si="4">M$15</f>
        <v>Stipend Overwrite (if more than $10,000 auto)</v>
      </c>
      <c r="N41" s="423" t="str">
        <f t="shared" si="4"/>
        <v>Stipend  
(Auto - min. $10,000 per internship unit)</v>
      </c>
      <c r="O41" s="402" t="str">
        <f t="shared" si="4"/>
        <v>Research Expenses</v>
      </c>
      <c r="P41" s="402" t="str">
        <f t="shared" si="4"/>
        <v xml:space="preserve">Total Award </v>
      </c>
      <c r="Q41" s="402" t="str">
        <f t="shared" si="4"/>
        <v>Partner Contribution</v>
      </c>
      <c r="R41" s="408" t="str">
        <f t="shared" si="4"/>
        <v xml:space="preserve">Additional Partner contribution </v>
      </c>
      <c r="S41" s="402" t="str">
        <f t="shared" si="4"/>
        <v>University Co-Funding Amount</v>
      </c>
    </row>
    <row r="42" spans="1:16380" ht="51.75" customHeight="1" thickBot="1" x14ac:dyDescent="0.3">
      <c r="A42" s="8"/>
      <c r="B42" s="405"/>
      <c r="C42" s="405"/>
      <c r="D42" s="409"/>
      <c r="E42" s="405"/>
      <c r="F42" s="409"/>
      <c r="G42" s="409"/>
      <c r="H42" s="409"/>
      <c r="I42" s="407"/>
      <c r="J42" s="409"/>
      <c r="K42" s="188" t="str">
        <f>$K$16</f>
        <v>Start Date</v>
      </c>
      <c r="L42" s="188" t="str">
        <f>$L$16</f>
        <v>End Date</v>
      </c>
      <c r="M42" s="420"/>
      <c r="N42" s="424"/>
      <c r="O42" s="403"/>
      <c r="P42" s="403"/>
      <c r="Q42" s="403"/>
      <c r="R42" s="409"/>
      <c r="S42" s="403"/>
    </row>
    <row r="43" spans="1:16380" ht="24" customHeight="1" x14ac:dyDescent="0.25">
      <c r="A43" s="8"/>
      <c r="B43" s="142" t="str">
        <f t="array" ref="B43">IFERROR(INDEX('Summary '!$B$16:$B$35,SMALL(IF('Summary '!$I$16:$I$35&gt;0,ROW('Summary '!$B$16:$B$35)-ROW('Summary '!B$16)+1),ROWS('Summary '!B$2:'Summary '!B2))),"")</f>
        <v/>
      </c>
      <c r="C43" s="142" t="str">
        <f t="array" ref="C43">IFERROR(INDEX('Summary '!$C$16:$C$35,SMALL(IF('Summary '!$I$16:$I$35&gt;0,ROW('Summary '!$C$16:$C$35)-ROW('Summary '!C$16)+1),ROWS('Summary '!C$2:'Summary '!C2))),"")</f>
        <v/>
      </c>
      <c r="D43" s="142" t="str">
        <f t="array" ref="D43">IFERROR(INDEX('Summary '!$D$16:$D$35,SMALL(IF('Summary '!$I$16:$I$35&gt;0,ROW('Summary '!$D$16:$D$35)-ROW('Summary '!D$16)+1),ROWS('Summary '!D$2:'Summary '!D2))),"")</f>
        <v/>
      </c>
      <c r="E43" s="131" t="str">
        <f t="array" ref="E43">IFERROR(INDEX('Summary '!$E$16:$E$35,SMALL(IF('Summary '!$I$16:$I$35&gt;0,ROW('Summary '!$E$16:$E$35)-ROW('Summary '!E$16)+1),ROWS('Summary '!D$2:'Summary '!D2))),"")</f>
        <v/>
      </c>
      <c r="F43" s="132" t="str">
        <f t="array" ref="F43">IFERROR(INDEX('Summary '!$F$16:$F$35,SMALL(IF('Summary '!$I$16:$I$35&gt;0,ROW('Summary '!$F$16:$F$35)-ROW('Summary '!F$16)+1),ROWS('Summary '!F$2:'Summary '!F2))),"")</f>
        <v/>
      </c>
      <c r="G43" s="132" t="str">
        <f>IF(LEN(H43)&gt;0,'Summary '!$I$3,"")</f>
        <v/>
      </c>
      <c r="H43" s="133" t="str">
        <f t="array" ref="H43">IFERROR(INDEX('Summary '!$I$16:$I$35,SMALL(IF('Summary '!$I$16:$I$35&gt;0,ROW('Summary '!$I$16:$I$35)-ROW('Summary '!I$16)+1),ROWS('Summary '!G$2:'Summary '!G2))),"")</f>
        <v/>
      </c>
      <c r="I43" s="184" t="str">
        <f t="array" ref="I43">IFERROR(INDEX('Summary '!$G$16:$G$35,SMALL(IF('Summary '!$I$16:$I$35&gt;0,ROW('Summary '!$G$16:$G$35)-ROW('Summary '!G$16)+1),ROWS('Summary '!G$2:'Summary '!G2))),"")</f>
        <v/>
      </c>
      <c r="J43" s="45"/>
      <c r="K43" s="302"/>
      <c r="L43" s="302"/>
      <c r="M43" s="223"/>
      <c r="N43" s="186" t="str">
        <f>IF(LEN(H43)&gt;0,IF(ISBLANK(M43),ROUND(IFERROR(VLOOKUP(I43,Stipends!$A$2:$B$28,2,)*H43,10000*H43),4),ROUND(M43,2)),"")</f>
        <v/>
      </c>
      <c r="O43" s="135" t="str">
        <f>IFERROR(ROUND(P43-N43,4),"")</f>
        <v/>
      </c>
      <c r="P43" s="135">
        <f>IFERROR(ROUND(IF(I43="Industrial Post Doc",'Reference worksheet Do NOT edit'!$O$6,IF(I43="College 10k",10000,VLOOKUP(G43,'Reference worksheet Do NOT edit'!$M$4:$O$5,3,FALSE)))*H43+R43,4),0)</f>
        <v>0</v>
      </c>
      <c r="Q43" s="135">
        <f>IFERROR(ROUND(IF(I43="Industrial Post Doc",'Reference worksheet Do NOT edit'!$N$6,IF(I43="College 10k",5000,SUMIF('Reference worksheet Do NOT edit'!$M$4:$M$5,G43,'Reference worksheet Do NOT edit'!$N$4:$N$5)))*H43,4),0)+IF(J43="Industry Co-Funded",(4000*H43),0)</f>
        <v>0</v>
      </c>
      <c r="R43" s="187"/>
      <c r="S43" s="135">
        <f t="shared" ref="S43:S62" si="5">IF(LEN(H43)&lt;1,0,IF(J43="University Co-Funded",(4000*H43),0))</f>
        <v>0</v>
      </c>
    </row>
    <row r="44" spans="1:16380" ht="24" customHeight="1" x14ac:dyDescent="0.25">
      <c r="A44" s="8"/>
      <c r="B44" s="142" t="str">
        <f t="array" ref="B44">IFERROR(INDEX('Summary '!$B$16:$B$35,SMALL(IF('Summary '!$I$16:$I$35&gt;0,ROW('Summary '!$B$16:$B$35)-ROW('Summary '!B$16)+1),ROWS('Summary '!B$2:'Summary '!B3))),"")</f>
        <v/>
      </c>
      <c r="C44" s="142" t="str">
        <f t="array" ref="C44">IFERROR(INDEX('Summary '!$C$16:$C$35,SMALL(IF('Summary '!$I$16:$I$35&gt;0,ROW('Summary '!$C$16:$C$35)-ROW('Summary '!C$16)+1),ROWS('Summary '!C$2:'Summary '!C3))),"")</f>
        <v/>
      </c>
      <c r="D44" s="142" t="str">
        <f t="array" ref="D44">IFERROR(INDEX('Summary '!$D$16:$D$35,SMALL(IF('Summary '!$I$16:$I$35&gt;0,ROW('Summary '!$D$16:$D$35)-ROW('Summary '!D$16)+1),ROWS('Summary '!D$2:'Summary '!D3))),"")</f>
        <v/>
      </c>
      <c r="E44" s="131" t="str">
        <f t="array" ref="E44">IFERROR(INDEX('Summary '!$E$16:$E$35,SMALL(IF('Summary '!$I$16:$I$35&gt;0,ROW('Summary '!$E$16:$E$35)-ROW('Summary '!E$16)+1),ROWS('Summary '!D$2:'Summary '!D3))),"")</f>
        <v/>
      </c>
      <c r="F44" s="132" t="str">
        <f t="array" ref="F44">IFERROR(INDEX('Summary '!$F$16:$F$35,SMALL(IF('Summary '!$I$16:$I$35&gt;0,ROW('Summary '!$F$16:$F$35)-ROW('Summary '!F$16)+1),ROWS('Summary '!F$2:'Summary '!F3))),"")</f>
        <v/>
      </c>
      <c r="G44" s="132" t="str">
        <f>IF(LEN(H44)&gt;0,'Summary '!$I$3,"")</f>
        <v/>
      </c>
      <c r="H44" s="133" t="str">
        <f t="array" ref="H44">IFERROR(INDEX('Summary '!$I$16:$I$35,SMALL(IF('Summary '!$I$16:$I$35&gt;0,ROW('Summary '!$I$16:$I$35)-ROW('Summary '!I$16)+1),ROWS('Summary '!G$2:'Summary '!G3))),"")</f>
        <v/>
      </c>
      <c r="I44" s="184" t="str">
        <f t="array" ref="I44">IFERROR(INDEX('Summary '!$G$16:$G$35,SMALL(IF('Summary '!$I$16:$I$35&gt;0,ROW('Summary '!$G$16:$G$35)-ROW('Summary '!G$16)+1),ROWS('Summary '!G$2:'Summary '!G3))),"")</f>
        <v/>
      </c>
      <c r="J44" s="45"/>
      <c r="K44" s="302"/>
      <c r="L44" s="303"/>
      <c r="M44" s="224"/>
      <c r="N44" s="186" t="str">
        <f>IF(LEN(H44)&gt;0,IF(ISBLANK(M44),ROUND(IFERROR(VLOOKUP(I44,Stipends!$A$2:$B$28,2,)*H44,10000*H44),4),ROUND(M44,2)),"")</f>
        <v/>
      </c>
      <c r="O44" s="134" t="str">
        <f t="shared" ref="O44:O62" si="6">IFERROR(ROUND(P44-N44,4),"")</f>
        <v/>
      </c>
      <c r="P44" s="135">
        <f>IFERROR(ROUND(IF(I44="Industrial Post Doc",'Reference worksheet Do NOT edit'!$O$6,IF(I44="College 10k",10000,VLOOKUP(G44,'Reference worksheet Do NOT edit'!$M$4:$O$5,3,FALSE)))*H44+R44,4),0)</f>
        <v>0</v>
      </c>
      <c r="Q44" s="135">
        <f>IFERROR(ROUND(IF(I44="Industrial Post Doc",'Reference worksheet Do NOT edit'!$N$6,IF(I44="College 10k",5000,SUMIF('Reference worksheet Do NOT edit'!$M$4:$M$5,G44,'Reference worksheet Do NOT edit'!$N$4:$N$5)))*H44,4),0)+IF(J44="Industry Co-Funded",(4000*H44),0)</f>
        <v>0</v>
      </c>
      <c r="R44" s="47"/>
      <c r="S44" s="134">
        <f t="shared" si="5"/>
        <v>0</v>
      </c>
    </row>
    <row r="45" spans="1:16380" ht="24" customHeight="1" x14ac:dyDescent="0.25">
      <c r="A45" s="8"/>
      <c r="B45" s="142" t="str">
        <f t="array" ref="B45">IFERROR(INDEX('Summary '!$B$16:$B$35,SMALL(IF('Summary '!$I$16:$I$35&gt;0,ROW('Summary '!$B$16:$B$35)-ROW('Summary '!B$16)+1),ROWS('Summary '!B$2:'Summary '!B4))),"")</f>
        <v/>
      </c>
      <c r="C45" s="142" t="str">
        <f t="array" ref="C45">IFERROR(INDEX('Summary '!$C$16:$C$35,SMALL(IF('Summary '!$I$16:$I$35&gt;0,ROW('Summary '!$C$16:$C$35)-ROW('Summary '!C$16)+1),ROWS('Summary '!C$2:'Summary '!C4))),"")</f>
        <v/>
      </c>
      <c r="D45" s="142" t="str">
        <f t="array" ref="D45">IFERROR(INDEX('Summary '!$D$16:$D$35,SMALL(IF('Summary '!$I$16:$I$35&gt;0,ROW('Summary '!$D$16:$D$35)-ROW('Summary '!D$16)+1),ROWS('Summary '!D$2:'Summary '!D4))),"")</f>
        <v/>
      </c>
      <c r="E45" s="131" t="str">
        <f t="array" ref="E45">IFERROR(INDEX('Summary '!$E$16:$E$35,SMALL(IF('Summary '!$I$16:$I$35&gt;0,ROW('Summary '!$E$16:$E$35)-ROW('Summary '!E$16)+1),ROWS('Summary '!D$2:'Summary '!D4))),"")</f>
        <v/>
      </c>
      <c r="F45" s="132" t="str">
        <f t="array" ref="F45">IFERROR(INDEX('Summary '!$F$16:$F$35,SMALL(IF('Summary '!$I$16:$I$35&gt;0,ROW('Summary '!$F$16:$F$35)-ROW('Summary '!F$16)+1),ROWS('Summary '!F$2:'Summary '!F4))),"")</f>
        <v/>
      </c>
      <c r="G45" s="132" t="str">
        <f>IF(LEN(H45)&gt;0,'Summary '!$I$3,"")</f>
        <v/>
      </c>
      <c r="H45" s="133" t="str">
        <f t="array" ref="H45">IFERROR(INDEX('Summary '!$I$16:$I$35,SMALL(IF('Summary '!$I$16:$I$35&gt;0,ROW('Summary '!$I$16:$I$35)-ROW('Summary '!I$16)+1),ROWS('Summary '!G$2:'Summary '!G4))),"")</f>
        <v/>
      </c>
      <c r="I45" s="184" t="str">
        <f t="array" ref="I45">IFERROR(INDEX('Summary '!$G$16:$G$35,SMALL(IF('Summary '!$I$16:$I$35&gt;0,ROW('Summary '!$G$16:$G$35)-ROW('Summary '!G$16)+1),ROWS('Summary '!G$2:'Summary '!G4))),"")</f>
        <v/>
      </c>
      <c r="J45" s="45"/>
      <c r="K45" s="302"/>
      <c r="L45" s="303"/>
      <c r="M45" s="224"/>
      <c r="N45" s="186" t="str">
        <f>IF(LEN(H45)&gt;0,IF(ISBLANK(M45),ROUND(IFERROR(VLOOKUP(I45,Stipends!$A$2:$B$28,2,)*H45,10000*H45),4),ROUND(M45,2)),"")</f>
        <v/>
      </c>
      <c r="O45" s="134" t="str">
        <f t="shared" si="6"/>
        <v/>
      </c>
      <c r="P45" s="135">
        <f>IFERROR(ROUND(IF(I45="Industrial Post Doc",'Reference worksheet Do NOT edit'!$O$6,IF(I45="College 10k",10000,VLOOKUP(G45,'Reference worksheet Do NOT edit'!$M$4:$O$5,3,FALSE)))*H45+R45,4),0)</f>
        <v>0</v>
      </c>
      <c r="Q45" s="135">
        <f>IFERROR(ROUND(IF(I45="Industrial Post Doc",'Reference worksheet Do NOT edit'!$N$6,IF(I45="College 10k",5000,SUMIF('Reference worksheet Do NOT edit'!$M$4:$M$5,G45,'Reference worksheet Do NOT edit'!$N$4:$N$5)))*H45,4),0)+IF(J45="Industry Co-Funded",(4000*H45),0)</f>
        <v>0</v>
      </c>
      <c r="R45" s="47"/>
      <c r="S45" s="134">
        <f t="shared" si="5"/>
        <v>0</v>
      </c>
    </row>
    <row r="46" spans="1:16380" ht="24" customHeight="1" x14ac:dyDescent="0.25">
      <c r="A46" s="8"/>
      <c r="B46" s="142" t="str">
        <f t="array" ref="B46">IFERROR(INDEX('Summary '!$B$16:$B$35,SMALL(IF('Summary '!$I$16:$I$35&gt;0,ROW('Summary '!$B$16:$B$35)-ROW('Summary '!B$16)+1),ROWS('Summary '!B$2:'Summary '!B5))),"")</f>
        <v/>
      </c>
      <c r="C46" s="142" t="str">
        <f t="array" ref="C46">IFERROR(INDEX('Summary '!$C$16:$C$35,SMALL(IF('Summary '!$I$16:$I$35&gt;0,ROW('Summary '!$C$16:$C$35)-ROW('Summary '!C$16)+1),ROWS('Summary '!C$2:'Summary '!C5))),"")</f>
        <v/>
      </c>
      <c r="D46" s="142" t="str">
        <f t="array" ref="D46">IFERROR(INDEX('Summary '!$D$16:$D$35,SMALL(IF('Summary '!$I$16:$I$35&gt;0,ROW('Summary '!$D$16:$D$35)-ROW('Summary '!D$16)+1),ROWS('Summary '!D$2:'Summary '!D5))),"")</f>
        <v/>
      </c>
      <c r="E46" s="131" t="str">
        <f t="array" ref="E46">IFERROR(INDEX('Summary '!$E$16:$E$35,SMALL(IF('Summary '!$I$16:$I$35&gt;0,ROW('Summary '!$E$16:$E$35)-ROW('Summary '!E$16)+1),ROWS('Summary '!D$2:'Summary '!D5))),"")</f>
        <v/>
      </c>
      <c r="F46" s="132" t="str">
        <f t="array" ref="F46">IFERROR(INDEX('Summary '!$F$16:$F$35,SMALL(IF('Summary '!$I$16:$I$35&gt;0,ROW('Summary '!$F$16:$F$35)-ROW('Summary '!F$16)+1),ROWS('Summary '!F$2:'Summary '!F5))),"")</f>
        <v/>
      </c>
      <c r="G46" s="132" t="str">
        <f>IF(LEN(H46)&gt;0,'Summary '!$I$3,"")</f>
        <v/>
      </c>
      <c r="H46" s="133" t="str">
        <f t="array" ref="H46">IFERROR(INDEX('Summary '!$I$16:$I$35,SMALL(IF('Summary '!$I$16:$I$35&gt;0,ROW('Summary '!$I$16:$I$35)-ROW('Summary '!I$16)+1),ROWS('Summary '!G$2:'Summary '!G5))),"")</f>
        <v/>
      </c>
      <c r="I46" s="184" t="str">
        <f t="array" ref="I46">IFERROR(INDEX('Summary '!$G$16:$G$35,SMALL(IF('Summary '!$I$16:$I$35&gt;0,ROW('Summary '!$G$16:$G$35)-ROW('Summary '!G$16)+1),ROWS('Summary '!G$2:'Summary '!G5))),"")</f>
        <v/>
      </c>
      <c r="J46" s="45"/>
      <c r="K46" s="302"/>
      <c r="L46" s="303"/>
      <c r="M46" s="224"/>
      <c r="N46" s="186" t="str">
        <f>IF(LEN(H46)&gt;0,IF(ISBLANK(M46),ROUND(IFERROR(VLOOKUP(I46,Stipends!$A$2:$B$28,2,)*H46,10000*H46),4),ROUND(M46,2)),"")</f>
        <v/>
      </c>
      <c r="O46" s="134" t="str">
        <f t="shared" si="6"/>
        <v/>
      </c>
      <c r="P46" s="135">
        <f>IFERROR(ROUND(IF(I46="Industrial Post Doc",'Reference worksheet Do NOT edit'!$O$6,IF(I46="College 10k",10000,VLOOKUP(G46,'Reference worksheet Do NOT edit'!$M$4:$O$5,3,FALSE)))*H46+R46,4),0)</f>
        <v>0</v>
      </c>
      <c r="Q46" s="135">
        <f>IFERROR(ROUND(IF(I46="Industrial Post Doc",'Reference worksheet Do NOT edit'!$N$6,IF(I46="College 10k",5000,SUMIF('Reference worksheet Do NOT edit'!$M$4:$M$5,G46,'Reference worksheet Do NOT edit'!$N$4:$N$5)))*H46,4),0)+IF(J46="Industry Co-Funded",(4000*H46),0)</f>
        <v>0</v>
      </c>
      <c r="R46" s="47"/>
      <c r="S46" s="134">
        <f t="shared" si="5"/>
        <v>0</v>
      </c>
    </row>
    <row r="47" spans="1:16380" ht="24" customHeight="1" x14ac:dyDescent="0.25">
      <c r="A47" s="8"/>
      <c r="B47" s="142" t="str">
        <f t="array" ref="B47">IFERROR(INDEX('Summary '!$B$16:$B$35,SMALL(IF('Summary '!$I$16:$I$35&gt;0,ROW('Summary '!$B$16:$B$35)-ROW('Summary '!B$16)+1),ROWS('Summary '!B$2:'Summary '!B6))),"")</f>
        <v/>
      </c>
      <c r="C47" s="142" t="str">
        <f t="array" ref="C47">IFERROR(INDEX('Summary '!$C$16:$C$35,SMALL(IF('Summary '!$I$16:$I$35&gt;0,ROW('Summary '!$C$16:$C$35)-ROW('Summary '!C$16)+1),ROWS('Summary '!C$2:'Summary '!C6))),"")</f>
        <v/>
      </c>
      <c r="D47" s="142" t="str">
        <f t="array" ref="D47">IFERROR(INDEX('Summary '!$D$16:$D$35,SMALL(IF('Summary '!$I$16:$I$35&gt;0,ROW('Summary '!$D$16:$D$35)-ROW('Summary '!D$16)+1),ROWS('Summary '!D$2:'Summary '!D6))),"")</f>
        <v/>
      </c>
      <c r="E47" s="131" t="str">
        <f t="array" ref="E47">IFERROR(INDEX('Summary '!$E$16:$E$35,SMALL(IF('Summary '!$I$16:$I$35&gt;0,ROW('Summary '!$E$16:$E$35)-ROW('Summary '!E$16)+1),ROWS('Summary '!D$2:'Summary '!D6))),"")</f>
        <v/>
      </c>
      <c r="F47" s="132" t="str">
        <f t="array" ref="F47">IFERROR(INDEX('Summary '!$F$16:$F$35,SMALL(IF('Summary '!$I$16:$I$35&gt;0,ROW('Summary '!$F$16:$F$35)-ROW('Summary '!F$16)+1),ROWS('Summary '!F$2:'Summary '!F6))),"")</f>
        <v/>
      </c>
      <c r="G47" s="132" t="str">
        <f>IF(LEN(H47)&gt;0,'Summary '!$I$3,"")</f>
        <v/>
      </c>
      <c r="H47" s="133" t="str">
        <f t="array" ref="H47">IFERROR(INDEX('Summary '!$I$16:$I$35,SMALL(IF('Summary '!$I$16:$I$35&gt;0,ROW('Summary '!$I$16:$I$35)-ROW('Summary '!I$16)+1),ROWS('Summary '!G$2:'Summary '!G6))),"")</f>
        <v/>
      </c>
      <c r="I47" s="184" t="str">
        <f t="array" ref="I47">IFERROR(INDEX('Summary '!$G$16:$G$35,SMALL(IF('Summary '!$I$16:$I$35&gt;0,ROW('Summary '!$G$16:$G$35)-ROW('Summary '!G$16)+1),ROWS('Summary '!G$2:'Summary '!G6))),"")</f>
        <v/>
      </c>
      <c r="J47" s="45"/>
      <c r="K47" s="302"/>
      <c r="L47" s="303"/>
      <c r="M47" s="224"/>
      <c r="N47" s="186" t="str">
        <f>IF(LEN(H47)&gt;0,IF(ISBLANK(M47),ROUND(IFERROR(VLOOKUP(I47,Stipends!$A$2:$B$28,2,)*H47,10000*H47),4),ROUND(M47,2)),"")</f>
        <v/>
      </c>
      <c r="O47" s="134" t="str">
        <f t="shared" si="6"/>
        <v/>
      </c>
      <c r="P47" s="135">
        <f>IFERROR(ROUND(IF(I47="Industrial Post Doc",'Reference worksheet Do NOT edit'!$O$6,IF(I47="College 10k",10000,VLOOKUP(G47,'Reference worksheet Do NOT edit'!$M$4:$O$5,3,FALSE)))*H47+R47,4),0)</f>
        <v>0</v>
      </c>
      <c r="Q47" s="135">
        <f>IFERROR(ROUND(IF(I47="Industrial Post Doc",'Reference worksheet Do NOT edit'!$N$6,IF(I47="College 10k",5000,SUMIF('Reference worksheet Do NOT edit'!$M$4:$M$5,G47,'Reference worksheet Do NOT edit'!$N$4:$N$5)))*H47,4),0)+IF(J47="Industry Co-Funded",(4000*H47),0)</f>
        <v>0</v>
      </c>
      <c r="R47" s="47"/>
      <c r="S47" s="134">
        <f t="shared" si="5"/>
        <v>0</v>
      </c>
    </row>
    <row r="48" spans="1:16380" ht="24" customHeight="1" x14ac:dyDescent="0.25">
      <c r="A48" s="8"/>
      <c r="B48" s="142" t="str">
        <f t="array" ref="B48">IFERROR(INDEX('Summary '!$B$16:$B$35,SMALL(IF('Summary '!$I$16:$I$35&gt;0,ROW('Summary '!$B$16:$B$35)-ROW('Summary '!B$16)+1),ROWS('Summary '!B$2:'Summary '!B7))),"")</f>
        <v/>
      </c>
      <c r="C48" s="142" t="str">
        <f t="array" ref="C48">IFERROR(INDEX('Summary '!$C$16:$C$35,SMALL(IF('Summary '!$I$16:$I$35&gt;0,ROW('Summary '!$C$16:$C$35)-ROW('Summary '!C$16)+1),ROWS('Summary '!C$2:'Summary '!C7))),"")</f>
        <v/>
      </c>
      <c r="D48" s="142" t="str">
        <f t="array" ref="D48">IFERROR(INDEX('Summary '!$D$16:$D$35,SMALL(IF('Summary '!$I$16:$I$35&gt;0,ROW('Summary '!$D$16:$D$35)-ROW('Summary '!D$16)+1),ROWS('Summary '!D$2:'Summary '!D7))),"")</f>
        <v/>
      </c>
      <c r="E48" s="131" t="str">
        <f t="array" ref="E48">IFERROR(INDEX('Summary '!$E$16:$E$35,SMALL(IF('Summary '!$I$16:$I$35&gt;0,ROW('Summary '!$E$16:$E$35)-ROW('Summary '!E$16)+1),ROWS('Summary '!D$2:'Summary '!D7))),"")</f>
        <v/>
      </c>
      <c r="F48" s="132" t="str">
        <f t="array" ref="F48">IFERROR(INDEX('Summary '!$F$16:$F$35,SMALL(IF('Summary '!$I$16:$I$35&gt;0,ROW('Summary '!$F$16:$F$35)-ROW('Summary '!F$16)+1),ROWS('Summary '!F$2:'Summary '!F7))),"")</f>
        <v/>
      </c>
      <c r="G48" s="132" t="str">
        <f>IF(LEN(H48)&gt;0,'Summary '!$I$3,"")</f>
        <v/>
      </c>
      <c r="H48" s="133" t="str">
        <f t="array" ref="H48">IFERROR(INDEX('Summary '!$I$16:$I$35,SMALL(IF('Summary '!$I$16:$I$35&gt;0,ROW('Summary '!$I$16:$I$35)-ROW('Summary '!I$16)+1),ROWS('Summary '!G$2:'Summary '!G7))),"")</f>
        <v/>
      </c>
      <c r="I48" s="184" t="str">
        <f t="array" ref="I48">IFERROR(INDEX('Summary '!$G$16:$G$35,SMALL(IF('Summary '!$I$16:$I$35&gt;0,ROW('Summary '!$G$16:$G$35)-ROW('Summary '!G$16)+1),ROWS('Summary '!G$2:'Summary '!G7))),"")</f>
        <v/>
      </c>
      <c r="J48" s="45"/>
      <c r="K48" s="302"/>
      <c r="L48" s="303"/>
      <c r="M48" s="224"/>
      <c r="N48" s="186" t="str">
        <f>IF(LEN(H48)&gt;0,IF(ISBLANK(M48),ROUND(IFERROR(VLOOKUP(I48,Stipends!$A$2:$B$28,2,)*H48,10000*H48),4),ROUND(M48,2)),"")</f>
        <v/>
      </c>
      <c r="O48" s="134" t="str">
        <f t="shared" si="6"/>
        <v/>
      </c>
      <c r="P48" s="135">
        <f>IFERROR(ROUND(IF(I48="Industrial Post Doc",'Reference worksheet Do NOT edit'!$O$6,IF(I48="College 10k",10000,VLOOKUP(G48,'Reference worksheet Do NOT edit'!$M$4:$O$5,3,FALSE)))*H48+R48,4),0)</f>
        <v>0</v>
      </c>
      <c r="Q48" s="135">
        <f>IFERROR(ROUND(IF(I48="Industrial Post Doc",'Reference worksheet Do NOT edit'!$N$6,IF(I48="College 10k",5000,SUMIF('Reference worksheet Do NOT edit'!$M$4:$M$5,G48,'Reference worksheet Do NOT edit'!$N$4:$N$5)))*H48,4),0)+IF(J48="Industry Co-Funded",(4000*H48),0)</f>
        <v>0</v>
      </c>
      <c r="R48" s="47"/>
      <c r="S48" s="134">
        <f t="shared" si="5"/>
        <v>0</v>
      </c>
    </row>
    <row r="49" spans="1:19" ht="24" customHeight="1" x14ac:dyDescent="0.25">
      <c r="A49" s="8"/>
      <c r="B49" s="142" t="str">
        <f t="array" ref="B49">IFERROR(INDEX('Summary '!$B$16:$B$35,SMALL(IF('Summary '!$I$16:$I$35&gt;0,ROW('Summary '!$B$16:$B$35)-ROW('Summary '!B$16)+1),ROWS('Summary '!B$2:'Summary '!B8))),"")</f>
        <v/>
      </c>
      <c r="C49" s="142" t="str">
        <f t="array" ref="C49">IFERROR(INDEX('Summary '!$C$16:$C$35,SMALL(IF('Summary '!$I$16:$I$35&gt;0,ROW('Summary '!$C$16:$C$35)-ROW('Summary '!C$16)+1),ROWS('Summary '!C$2:'Summary '!C8))),"")</f>
        <v/>
      </c>
      <c r="D49" s="142" t="str">
        <f t="array" ref="D49">IFERROR(INDEX('Summary '!$D$16:$D$35,SMALL(IF('Summary '!$I$16:$I$35&gt;0,ROW('Summary '!$D$16:$D$35)-ROW('Summary '!D$16)+1),ROWS('Summary '!D$2:'Summary '!D8))),"")</f>
        <v/>
      </c>
      <c r="E49" s="131" t="str">
        <f t="array" ref="E49">IFERROR(INDEX('Summary '!$E$16:$E$35,SMALL(IF('Summary '!$I$16:$I$35&gt;0,ROW('Summary '!$E$16:$E$35)-ROW('Summary '!E$16)+1),ROWS('Summary '!D$2:'Summary '!D8))),"")</f>
        <v/>
      </c>
      <c r="F49" s="132" t="str">
        <f t="array" ref="F49">IFERROR(INDEX('Summary '!$F$16:$F$35,SMALL(IF('Summary '!$I$16:$I$35&gt;0,ROW('Summary '!$F$16:$F$35)-ROW('Summary '!F$16)+1),ROWS('Summary '!F$2:'Summary '!F8))),"")</f>
        <v/>
      </c>
      <c r="G49" s="132" t="str">
        <f>IF(LEN(H49)&gt;0,'Summary '!$I$3,"")</f>
        <v/>
      </c>
      <c r="H49" s="133" t="str">
        <f t="array" ref="H49">IFERROR(INDEX('Summary '!$I$16:$I$35,SMALL(IF('Summary '!$I$16:$I$35&gt;0,ROW('Summary '!$I$16:$I$35)-ROW('Summary '!I$16)+1),ROWS('Summary '!G$2:'Summary '!G8))),"")</f>
        <v/>
      </c>
      <c r="I49" s="184" t="str">
        <f t="array" ref="I49">IFERROR(INDEX('Summary '!$G$16:$G$35,SMALL(IF('Summary '!$I$16:$I$35&gt;0,ROW('Summary '!$G$16:$G$35)-ROW('Summary '!G$16)+1),ROWS('Summary '!G$2:'Summary '!G8))),"")</f>
        <v/>
      </c>
      <c r="J49" s="45"/>
      <c r="K49" s="302"/>
      <c r="L49" s="303"/>
      <c r="M49" s="224"/>
      <c r="N49" s="186" t="str">
        <f>IF(LEN(H49)&gt;0,IF(ISBLANK(M49),ROUND(IFERROR(VLOOKUP(I49,Stipends!$A$2:$B$28,2,)*H49,10000*H49),4),ROUND(M49,2)),"")</f>
        <v/>
      </c>
      <c r="O49" s="134" t="str">
        <f t="shared" si="6"/>
        <v/>
      </c>
      <c r="P49" s="135">
        <f>IFERROR(ROUND(IF(I49="Industrial Post Doc",'Reference worksheet Do NOT edit'!$O$6,IF(I49="College 10k",10000,VLOOKUP(G49,'Reference worksheet Do NOT edit'!$M$4:$O$5,3,FALSE)))*H49+R49,4),0)</f>
        <v>0</v>
      </c>
      <c r="Q49" s="135">
        <f>IFERROR(ROUND(IF(I49="Industrial Post Doc",'Reference worksheet Do NOT edit'!$N$6,IF(I49="College 10k",5000,SUMIF('Reference worksheet Do NOT edit'!$M$4:$M$5,G49,'Reference worksheet Do NOT edit'!$N$4:$N$5)))*H49,4),0)+IF(J49="Industry Co-Funded",(4000*H49),0)</f>
        <v>0</v>
      </c>
      <c r="R49" s="47"/>
      <c r="S49" s="134">
        <f t="shared" si="5"/>
        <v>0</v>
      </c>
    </row>
    <row r="50" spans="1:19" ht="24" customHeight="1" x14ac:dyDescent="0.25">
      <c r="A50" s="8"/>
      <c r="B50" s="142" t="str">
        <f t="array" ref="B50">IFERROR(INDEX('Summary '!$B$16:$B$35,SMALL(IF('Summary '!$I$16:$I$35&gt;0,ROW('Summary '!$B$16:$B$35)-ROW('Summary '!B$16)+1),ROWS('Summary '!B$2:'Summary '!B9))),"")</f>
        <v/>
      </c>
      <c r="C50" s="142" t="str">
        <f t="array" ref="C50">IFERROR(INDEX('Summary '!$C$16:$C$35,SMALL(IF('Summary '!$I$16:$I$35&gt;0,ROW('Summary '!$C$16:$C$35)-ROW('Summary '!C$16)+1),ROWS('Summary '!C$2:'Summary '!C9))),"")</f>
        <v/>
      </c>
      <c r="D50" s="142" t="str">
        <f t="array" ref="D50">IFERROR(INDEX('Summary '!$D$16:$D$35,SMALL(IF('Summary '!$I$16:$I$35&gt;0,ROW('Summary '!$D$16:$D$35)-ROW('Summary '!D$16)+1),ROWS('Summary '!D$2:'Summary '!D9))),"")</f>
        <v/>
      </c>
      <c r="E50" s="131" t="str">
        <f t="array" ref="E50">IFERROR(INDEX('Summary '!$E$16:$E$35,SMALL(IF('Summary '!$I$16:$I$35&gt;0,ROW('Summary '!$E$16:$E$35)-ROW('Summary '!E$16)+1),ROWS('Summary '!D$2:'Summary '!D9))),"")</f>
        <v/>
      </c>
      <c r="F50" s="132" t="str">
        <f t="array" ref="F50">IFERROR(INDEX('Summary '!$F$16:$F$35,SMALL(IF('Summary '!$I$16:$I$35&gt;0,ROW('Summary '!$F$16:$F$35)-ROW('Summary '!F$16)+1),ROWS('Summary '!F$2:'Summary '!F9))),"")</f>
        <v/>
      </c>
      <c r="G50" s="132" t="str">
        <f>IF(LEN(H50)&gt;0,'Summary '!$I$3,"")</f>
        <v/>
      </c>
      <c r="H50" s="133" t="str">
        <f t="array" ref="H50">IFERROR(INDEX('Summary '!$I$16:$I$35,SMALL(IF('Summary '!$I$16:$I$35&gt;0,ROW('Summary '!$I$16:$I$35)-ROW('Summary '!I$16)+1),ROWS('Summary '!G$2:'Summary '!G9))),"")</f>
        <v/>
      </c>
      <c r="I50" s="184" t="str">
        <f t="array" ref="I50">IFERROR(INDEX('Summary '!$G$16:$G$35,SMALL(IF('Summary '!$I$16:$I$35&gt;0,ROW('Summary '!$G$16:$G$35)-ROW('Summary '!G$16)+1),ROWS('Summary '!G$2:'Summary '!G9))),"")</f>
        <v/>
      </c>
      <c r="J50" s="45"/>
      <c r="K50" s="302"/>
      <c r="L50" s="303"/>
      <c r="M50" s="224"/>
      <c r="N50" s="186" t="str">
        <f>IF(LEN(H50)&gt;0,IF(ISBLANK(M50),ROUND(IFERROR(VLOOKUP(I50,Stipends!$A$2:$B$28,2,)*H50,10000*H50),4),ROUND(M50,2)),"")</f>
        <v/>
      </c>
      <c r="O50" s="134" t="str">
        <f t="shared" si="6"/>
        <v/>
      </c>
      <c r="P50" s="135">
        <f>IFERROR(ROUND(IF(I50="Industrial Post Doc",'Reference worksheet Do NOT edit'!$O$6,IF(I50="College 10k",10000,VLOOKUP(G50,'Reference worksheet Do NOT edit'!$M$4:$O$5,3,FALSE)))*H50+R50,4),0)</f>
        <v>0</v>
      </c>
      <c r="Q50" s="135">
        <f>IFERROR(ROUND(IF(I50="Industrial Post Doc",'Reference worksheet Do NOT edit'!$N$6,IF(I50="College 10k",5000,SUMIF('Reference worksheet Do NOT edit'!$M$4:$M$5,G50,'Reference worksheet Do NOT edit'!$N$4:$N$5)))*H50,4),0)+IF(J50="Industry Co-Funded",(4000*H50),0)</f>
        <v>0</v>
      </c>
      <c r="R50" s="47"/>
      <c r="S50" s="134">
        <f t="shared" si="5"/>
        <v>0</v>
      </c>
    </row>
    <row r="51" spans="1:19" ht="24" customHeight="1" x14ac:dyDescent="0.25">
      <c r="A51" s="8"/>
      <c r="B51" s="142" t="str">
        <f t="array" ref="B51">IFERROR(INDEX('Summary '!$B$16:$B$35,SMALL(IF('Summary '!$I$16:$I$35&gt;0,ROW('Summary '!$B$16:$B$35)-ROW('Summary '!B$16)+1),ROWS('Summary '!B$2:'Summary '!B10))),"")</f>
        <v/>
      </c>
      <c r="C51" s="142" t="str">
        <f t="array" ref="C51">IFERROR(INDEX('Summary '!$C$16:$C$35,SMALL(IF('Summary '!$I$16:$I$35&gt;0,ROW('Summary '!$C$16:$C$35)-ROW('Summary '!C$16)+1),ROWS('Summary '!C$2:'Summary '!C10))),"")</f>
        <v/>
      </c>
      <c r="D51" s="142" t="str">
        <f t="array" ref="D51">IFERROR(INDEX('Summary '!$D$16:$D$35,SMALL(IF('Summary '!$I$16:$I$35&gt;0,ROW('Summary '!$D$16:$D$35)-ROW('Summary '!D$16)+1),ROWS('Summary '!D$2:'Summary '!D10))),"")</f>
        <v/>
      </c>
      <c r="E51" s="131" t="str">
        <f t="array" ref="E51">IFERROR(INDEX('Summary '!$E$16:$E$35,SMALL(IF('Summary '!$I$16:$I$35&gt;0,ROW('Summary '!$E$16:$E$35)-ROW('Summary '!E$16)+1),ROWS('Summary '!D$2:'Summary '!D10))),"")</f>
        <v/>
      </c>
      <c r="F51" s="132" t="str">
        <f t="array" ref="F51">IFERROR(INDEX('Summary '!$F$16:$F$35,SMALL(IF('Summary '!$I$16:$I$35&gt;0,ROW('Summary '!$F$16:$F$35)-ROW('Summary '!F$16)+1),ROWS('Summary '!F$2:'Summary '!F10))),"")</f>
        <v/>
      </c>
      <c r="G51" s="132" t="str">
        <f>IF(LEN(H51)&gt;0,'Summary '!$I$3,"")</f>
        <v/>
      </c>
      <c r="H51" s="133" t="str">
        <f t="array" ref="H51">IFERROR(INDEX('Summary '!$I$16:$I$35,SMALL(IF('Summary '!$I$16:$I$35&gt;0,ROW('Summary '!$I$16:$I$35)-ROW('Summary '!I$16)+1),ROWS('Summary '!G$2:'Summary '!G10))),"")</f>
        <v/>
      </c>
      <c r="I51" s="184" t="str">
        <f t="array" ref="I51">IFERROR(INDEX('Summary '!$G$16:$G$35,SMALL(IF('Summary '!$I$16:$I$35&gt;0,ROW('Summary '!$G$16:$G$35)-ROW('Summary '!G$16)+1),ROWS('Summary '!G$2:'Summary '!G10))),"")</f>
        <v/>
      </c>
      <c r="J51" s="45"/>
      <c r="K51" s="302"/>
      <c r="L51" s="303"/>
      <c r="M51" s="224"/>
      <c r="N51" s="186" t="str">
        <f>IF(LEN(H51)&gt;0,IF(ISBLANK(M51),ROUND(IFERROR(VLOOKUP(I51,Stipends!$A$2:$B$28,2,)*H51,10000*H51),4),ROUND(M51,2)),"")</f>
        <v/>
      </c>
      <c r="O51" s="134" t="str">
        <f t="shared" si="6"/>
        <v/>
      </c>
      <c r="P51" s="135">
        <f>IFERROR(ROUND(IF(I51="Industrial Post Doc",'Reference worksheet Do NOT edit'!$O$6,IF(I51="College 10k",10000,VLOOKUP(G51,'Reference worksheet Do NOT edit'!$M$4:$O$5,3,FALSE)))*H51+R51,4),0)</f>
        <v>0</v>
      </c>
      <c r="Q51" s="135">
        <f>IFERROR(ROUND(IF(I51="Industrial Post Doc",'Reference worksheet Do NOT edit'!$N$6,IF(I51="College 10k",5000,SUMIF('Reference worksheet Do NOT edit'!$M$4:$M$5,G51,'Reference worksheet Do NOT edit'!$N$4:$N$5)))*H51,4),0)+IF(J51="Industry Co-Funded",(4000*H51),0)</f>
        <v>0</v>
      </c>
      <c r="R51" s="47"/>
      <c r="S51" s="134">
        <f t="shared" si="5"/>
        <v>0</v>
      </c>
    </row>
    <row r="52" spans="1:19" ht="24" customHeight="1" x14ac:dyDescent="0.25">
      <c r="A52" s="8"/>
      <c r="B52" s="142" t="str">
        <f t="array" ref="B52">IFERROR(INDEX('Summary '!$B$16:$B$35,SMALL(IF('Summary '!$I$16:$I$35&gt;0,ROW('Summary '!$B$16:$B$35)-ROW('Summary '!B$16)+1),ROWS('Summary '!B$2:'Summary '!B11))),"")</f>
        <v/>
      </c>
      <c r="C52" s="142" t="str">
        <f t="array" ref="C52">IFERROR(INDEX('Summary '!$C$16:$C$35,SMALL(IF('Summary '!$I$16:$I$35&gt;0,ROW('Summary '!$C$16:$C$35)-ROW('Summary '!C$16)+1),ROWS('Summary '!C$2:'Summary '!C11))),"")</f>
        <v/>
      </c>
      <c r="D52" s="142" t="str">
        <f t="array" ref="D52">IFERROR(INDEX('Summary '!$D$16:$D$35,SMALL(IF('Summary '!$I$16:$I$35&gt;0,ROW('Summary '!$D$16:$D$35)-ROW('Summary '!D$16)+1),ROWS('Summary '!D$2:'Summary '!D11))),"")</f>
        <v/>
      </c>
      <c r="E52" s="131" t="str">
        <f t="array" ref="E52">IFERROR(INDEX('Summary '!$E$16:$E$35,SMALL(IF('Summary '!$I$16:$I$35&gt;0,ROW('Summary '!$E$16:$E$35)-ROW('Summary '!E$16)+1),ROWS('Summary '!D$2:'Summary '!D11))),"")</f>
        <v/>
      </c>
      <c r="F52" s="132" t="str">
        <f t="array" ref="F52">IFERROR(INDEX('Summary '!$F$16:$F$35,SMALL(IF('Summary '!$I$16:$I$35&gt;0,ROW('Summary '!$F$16:$F$35)-ROW('Summary '!F$16)+1),ROWS('Summary '!F$2:'Summary '!F11))),"")</f>
        <v/>
      </c>
      <c r="G52" s="132" t="str">
        <f>IF(LEN(H52)&gt;0,'Summary '!$I$3,"")</f>
        <v/>
      </c>
      <c r="H52" s="133" t="str">
        <f t="array" ref="H52">IFERROR(INDEX('Summary '!$I$16:$I$35,SMALL(IF('Summary '!$I$16:$I$35&gt;0,ROW('Summary '!$I$16:$I$35)-ROW('Summary '!I$16)+1),ROWS('Summary '!G$2:'Summary '!G11))),"")</f>
        <v/>
      </c>
      <c r="I52" s="184" t="str">
        <f t="array" ref="I52">IFERROR(INDEX('Summary '!$G$16:$G$35,SMALL(IF('Summary '!$I$16:$I$35&gt;0,ROW('Summary '!$G$16:$G$35)-ROW('Summary '!G$16)+1),ROWS('Summary '!G$2:'Summary '!G11))),"")</f>
        <v/>
      </c>
      <c r="J52" s="45"/>
      <c r="K52" s="302"/>
      <c r="L52" s="303"/>
      <c r="M52" s="224"/>
      <c r="N52" s="186" t="str">
        <f>IF(LEN(H52)&gt;0,IF(ISBLANK(M52),ROUND(IFERROR(VLOOKUP(I52,Stipends!$A$2:$B$28,2,)*H52,10000*H52),4),ROUND(M52,2)),"")</f>
        <v/>
      </c>
      <c r="O52" s="134" t="str">
        <f t="shared" si="6"/>
        <v/>
      </c>
      <c r="P52" s="135">
        <f>IFERROR(ROUND(IF(I52="Industrial Post Doc",'Reference worksheet Do NOT edit'!$O$6,IF(I52="College 10k",10000,VLOOKUP(G52,'Reference worksheet Do NOT edit'!$M$4:$O$5,3,FALSE)))*H52+R52,4),0)</f>
        <v>0</v>
      </c>
      <c r="Q52" s="135">
        <f>IFERROR(ROUND(IF(I52="Industrial Post Doc",'Reference worksheet Do NOT edit'!$N$6,IF(I52="College 10k",5000,SUMIF('Reference worksheet Do NOT edit'!$M$4:$M$5,G52,'Reference worksheet Do NOT edit'!$N$4:$N$5)))*H52,4),0)+IF(J52="Industry Co-Funded",(4000*H52),0)</f>
        <v>0</v>
      </c>
      <c r="R52" s="47"/>
      <c r="S52" s="134">
        <f t="shared" si="5"/>
        <v>0</v>
      </c>
    </row>
    <row r="53" spans="1:19" ht="24" customHeight="1" x14ac:dyDescent="0.25">
      <c r="A53" s="8"/>
      <c r="B53" s="142" t="str">
        <f t="array" ref="B53">IFERROR(INDEX('Summary '!$B$16:$B$35,SMALL(IF('Summary '!$I$16:$I$35&gt;0,ROW('Summary '!$B$16:$B$35)-ROW('Summary '!B$16)+1),ROWS('Summary '!B$2:'Summary '!B12))),"")</f>
        <v/>
      </c>
      <c r="C53" s="142" t="str">
        <f t="array" ref="C53">IFERROR(INDEX('Summary '!$C$16:$C$35,SMALL(IF('Summary '!$I$16:$I$35&gt;0,ROW('Summary '!$C$16:$C$35)-ROW('Summary '!C$16)+1),ROWS('Summary '!C$2:'Summary '!C12))),"")</f>
        <v/>
      </c>
      <c r="D53" s="142" t="str">
        <f t="array" ref="D53">IFERROR(INDEX('Summary '!$D$16:$D$35,SMALL(IF('Summary '!$I$16:$I$35&gt;0,ROW('Summary '!$D$16:$D$35)-ROW('Summary '!D$16)+1),ROWS('Summary '!D$2:'Summary '!D12))),"")</f>
        <v/>
      </c>
      <c r="E53" s="131" t="str">
        <f t="array" ref="E53">IFERROR(INDEX('Summary '!$E$16:$E$35,SMALL(IF('Summary '!$I$16:$I$35&gt;0,ROW('Summary '!$E$16:$E$35)-ROW('Summary '!E$16)+1),ROWS('Summary '!D$2:'Summary '!D12))),"")</f>
        <v/>
      </c>
      <c r="F53" s="132" t="str">
        <f t="array" ref="F53">IFERROR(INDEX('Summary '!$F$16:$F$35,SMALL(IF('Summary '!$I$16:$I$35&gt;0,ROW('Summary '!$F$16:$F$35)-ROW('Summary '!F$16)+1),ROWS('Summary '!F$2:'Summary '!F12))),"")</f>
        <v/>
      </c>
      <c r="G53" s="132" t="str">
        <f>IF(LEN(H53)&gt;0,'Summary '!$I$3,"")</f>
        <v/>
      </c>
      <c r="H53" s="133" t="str">
        <f t="array" ref="H53">IFERROR(INDEX('Summary '!$I$16:$I$35,SMALL(IF('Summary '!$I$16:$I$35&gt;0,ROW('Summary '!$I$16:$I$35)-ROW('Summary '!I$16)+1),ROWS('Summary '!G$2:'Summary '!G12))),"")</f>
        <v/>
      </c>
      <c r="I53" s="184" t="str">
        <f t="array" ref="I53">IFERROR(INDEX('Summary '!$G$16:$G$35,SMALL(IF('Summary '!$I$16:$I$35&gt;0,ROW('Summary '!$G$16:$G$35)-ROW('Summary '!G$16)+1),ROWS('Summary '!G$2:'Summary '!G12))),"")</f>
        <v/>
      </c>
      <c r="J53" s="45"/>
      <c r="K53" s="302"/>
      <c r="L53" s="303"/>
      <c r="M53" s="224"/>
      <c r="N53" s="186" t="str">
        <f>IF(LEN(H53)&gt;0,IF(ISBLANK(M53),ROUND(IFERROR(VLOOKUP(I53,Stipends!$A$2:$B$28,2,)*H53,10000*H53),4),ROUND(M53,2)),"")</f>
        <v/>
      </c>
      <c r="O53" s="134" t="str">
        <f t="shared" si="6"/>
        <v/>
      </c>
      <c r="P53" s="135">
        <f>IFERROR(ROUND(IF(I53="Industrial Post Doc",'Reference worksheet Do NOT edit'!$O$6,IF(I53="College 10k",10000,VLOOKUP(G53,'Reference worksheet Do NOT edit'!$M$4:$O$5,3,FALSE)))*H53+R53,4),0)</f>
        <v>0</v>
      </c>
      <c r="Q53" s="135">
        <f>IFERROR(ROUND(IF(I53="Industrial Post Doc",'Reference worksheet Do NOT edit'!$N$6,IF(I53="College 10k",5000,SUMIF('Reference worksheet Do NOT edit'!$M$4:$M$5,G53,'Reference worksheet Do NOT edit'!$N$4:$N$5)))*H53,4),0)+IF(J53="Industry Co-Funded",(4000*H53),0)</f>
        <v>0</v>
      </c>
      <c r="R53" s="47"/>
      <c r="S53" s="134">
        <f t="shared" si="5"/>
        <v>0</v>
      </c>
    </row>
    <row r="54" spans="1:19" ht="24" customHeight="1" x14ac:dyDescent="0.25">
      <c r="A54" s="8"/>
      <c r="B54" s="142" t="str">
        <f t="array" ref="B54">IFERROR(INDEX('Summary '!$B$16:$B$35,SMALL(IF('Summary '!$I$16:$I$35&gt;0,ROW('Summary '!$B$16:$B$35)-ROW('Summary '!B$16)+1),ROWS('Summary '!B$2:'Summary '!B13))),"")</f>
        <v/>
      </c>
      <c r="C54" s="142" t="str">
        <f t="array" ref="C54">IFERROR(INDEX('Summary '!$C$16:$C$35,SMALL(IF('Summary '!$I$16:$I$35&gt;0,ROW('Summary '!$C$16:$C$35)-ROW('Summary '!C$16)+1),ROWS('Summary '!C$2:'Summary '!C13))),"")</f>
        <v/>
      </c>
      <c r="D54" s="142" t="str">
        <f t="array" ref="D54">IFERROR(INDEX('Summary '!$D$16:$D$35,SMALL(IF('Summary '!$I$16:$I$35&gt;0,ROW('Summary '!$D$16:$D$35)-ROW('Summary '!D$16)+1),ROWS('Summary '!D$2:'Summary '!D13))),"")</f>
        <v/>
      </c>
      <c r="E54" s="131" t="str">
        <f t="array" ref="E54">IFERROR(INDEX('Summary '!$E$16:$E$35,SMALL(IF('Summary '!$I$16:$I$35&gt;0,ROW('Summary '!$E$16:$E$35)-ROW('Summary '!E$16)+1),ROWS('Summary '!D$2:'Summary '!D13))),"")</f>
        <v/>
      </c>
      <c r="F54" s="132" t="str">
        <f t="array" ref="F54">IFERROR(INDEX('Summary '!$F$16:$F$35,SMALL(IF('Summary '!$I$16:$I$35&gt;0,ROW('Summary '!$F$16:$F$35)-ROW('Summary '!F$16)+1),ROWS('Summary '!F$2:'Summary '!F13))),"")</f>
        <v/>
      </c>
      <c r="G54" s="132" t="str">
        <f>IF(LEN(H54)&gt;0,'Summary '!$I$3,"")</f>
        <v/>
      </c>
      <c r="H54" s="133" t="str">
        <f t="array" ref="H54">IFERROR(INDEX('Summary '!$I$16:$I$35,SMALL(IF('Summary '!$I$16:$I$35&gt;0,ROW('Summary '!$I$16:$I$35)-ROW('Summary '!I$16)+1),ROWS('Summary '!G$2:'Summary '!G13))),"")</f>
        <v/>
      </c>
      <c r="I54" s="184" t="str">
        <f t="array" ref="I54">IFERROR(INDEX('Summary '!$G$16:$G$35,SMALL(IF('Summary '!$I$16:$I$35&gt;0,ROW('Summary '!$G$16:$G$35)-ROW('Summary '!G$16)+1),ROWS('Summary '!G$2:'Summary '!G13))),"")</f>
        <v/>
      </c>
      <c r="J54" s="45"/>
      <c r="K54" s="302"/>
      <c r="L54" s="303"/>
      <c r="M54" s="224"/>
      <c r="N54" s="186" t="str">
        <f>IF(LEN(H54)&gt;0,IF(ISBLANK(M54),ROUND(IFERROR(VLOOKUP(I54,Stipends!$A$2:$B$28,2,)*H54,10000*H54),4),ROUND(M54,2)),"")</f>
        <v/>
      </c>
      <c r="O54" s="134" t="str">
        <f t="shared" si="6"/>
        <v/>
      </c>
      <c r="P54" s="135">
        <f>IFERROR(ROUND(IF(I54="Industrial Post Doc",'Reference worksheet Do NOT edit'!$O$6,IF(I54="College 10k",10000,VLOOKUP(G54,'Reference worksheet Do NOT edit'!$M$4:$O$5,3,FALSE)))*H54+R54,4),0)</f>
        <v>0</v>
      </c>
      <c r="Q54" s="135">
        <f>IFERROR(ROUND(IF(I54="Industrial Post Doc",'Reference worksheet Do NOT edit'!$N$6,IF(I54="College 10k",5000,SUMIF('Reference worksheet Do NOT edit'!$M$4:$M$5,G54,'Reference worksheet Do NOT edit'!$N$4:$N$5)))*H54,4),0)+IF(J54="Industry Co-Funded",(4000*H54),0)</f>
        <v>0</v>
      </c>
      <c r="R54" s="47"/>
      <c r="S54" s="134">
        <f t="shared" si="5"/>
        <v>0</v>
      </c>
    </row>
    <row r="55" spans="1:19" ht="24" customHeight="1" x14ac:dyDescent="0.25">
      <c r="A55" s="8"/>
      <c r="B55" s="142" t="str">
        <f t="array" ref="B55">IFERROR(INDEX('Summary '!$B$16:$B$35,SMALL(IF('Summary '!$I$16:$I$35&gt;0,ROW('Summary '!$B$16:$B$35)-ROW('Summary '!B$16)+1),ROWS('Summary '!B$2:'Summary '!B14))),"")</f>
        <v/>
      </c>
      <c r="C55" s="142" t="str">
        <f t="array" ref="C55">IFERROR(INDEX('Summary '!$C$16:$C$35,SMALL(IF('Summary '!$I$16:$I$35&gt;0,ROW('Summary '!$C$16:$C$35)-ROW('Summary '!C$16)+1),ROWS('Summary '!C$2:'Summary '!C14))),"")</f>
        <v/>
      </c>
      <c r="D55" s="142" t="str">
        <f t="array" ref="D55">IFERROR(INDEX('Summary '!$D$16:$D$35,SMALL(IF('Summary '!$I$16:$I$35&gt;0,ROW('Summary '!$D$16:$D$35)-ROW('Summary '!D$16)+1),ROWS('Summary '!D$2:'Summary '!D14))),"")</f>
        <v/>
      </c>
      <c r="E55" s="131" t="str">
        <f t="array" ref="E55">IFERROR(INDEX('Summary '!$E$16:$E$35,SMALL(IF('Summary '!$I$16:$I$35&gt;0,ROW('Summary '!$E$16:$E$35)-ROW('Summary '!E$16)+1),ROWS('Summary '!D$2:'Summary '!D14))),"")</f>
        <v/>
      </c>
      <c r="F55" s="132" t="str">
        <f t="array" ref="F55">IFERROR(INDEX('Summary '!$F$16:$F$35,SMALL(IF('Summary '!$I$16:$I$35&gt;0,ROW('Summary '!$F$16:$F$35)-ROW('Summary '!F$16)+1),ROWS('Summary '!F$2:'Summary '!F14))),"")</f>
        <v/>
      </c>
      <c r="G55" s="132" t="str">
        <f>IF(LEN(H55)&gt;0,'Summary '!$I$3,"")</f>
        <v/>
      </c>
      <c r="H55" s="133" t="str">
        <f t="array" ref="H55">IFERROR(INDEX('Summary '!$I$16:$I$35,SMALL(IF('Summary '!$I$16:$I$35&gt;0,ROW('Summary '!$I$16:$I$35)-ROW('Summary '!I$16)+1),ROWS('Summary '!G$2:'Summary '!H14))),"")</f>
        <v/>
      </c>
      <c r="I55" s="184" t="str">
        <f t="array" ref="I55">IFERROR(INDEX('Summary '!$G$16:$G$35,SMALL(IF('Summary '!$I$16:$I$35&gt;0,ROW('Summary '!$G$16:$G$35)-ROW('Summary '!G$16)+1),ROWS('Summary '!G$2:'Summary '!G14))),"")</f>
        <v/>
      </c>
      <c r="J55" s="45"/>
      <c r="K55" s="302"/>
      <c r="L55" s="303"/>
      <c r="M55" s="224"/>
      <c r="N55" s="186" t="str">
        <f>IF(LEN(H55)&gt;0,IF(ISBLANK(M55),ROUND(IFERROR(VLOOKUP(I55,Stipends!$A$2:$B$28,2,)*H55,10000*H55),4),ROUND(M55,2)),"")</f>
        <v/>
      </c>
      <c r="O55" s="134" t="str">
        <f t="shared" si="6"/>
        <v/>
      </c>
      <c r="P55" s="135">
        <f>IFERROR(ROUND(IF(I55="Industrial Post Doc",'Reference worksheet Do NOT edit'!$O$6,IF(I55="College 10k",10000,VLOOKUP(G55,'Reference worksheet Do NOT edit'!$M$4:$O$5,3,FALSE)))*H55+R55,4),0)</f>
        <v>0</v>
      </c>
      <c r="Q55" s="135">
        <f>IFERROR(ROUND(IF(I55="Industrial Post Doc",'Reference worksheet Do NOT edit'!$N$6,IF(I55="College 10k",5000,SUMIF('Reference worksheet Do NOT edit'!$M$4:$M$5,G55,'Reference worksheet Do NOT edit'!$N$4:$N$5)))*H55,4),0)+IF(J55="Industry Co-Funded",(4000*H55),0)</f>
        <v>0</v>
      </c>
      <c r="R55" s="47"/>
      <c r="S55" s="134">
        <f t="shared" si="5"/>
        <v>0</v>
      </c>
    </row>
    <row r="56" spans="1:19" ht="24" customHeight="1" x14ac:dyDescent="0.25">
      <c r="A56" s="8"/>
      <c r="B56" s="142" t="str">
        <f t="array" ref="B56">IFERROR(INDEX('Summary '!$B$16:$B$35,SMALL(IF('Summary '!$I$16:$I$35&gt;0,ROW('Summary '!$B$16:$B$35)-ROW('Summary '!B$16)+1),ROWS('Summary '!B$2:'Summary '!B15))),"")</f>
        <v/>
      </c>
      <c r="C56" s="142" t="str">
        <f t="array" ref="C56">IFERROR(INDEX('Summary '!$C$16:$C$35,SMALL(IF('Summary '!$I$16:$I$35&gt;0,ROW('Summary '!$C$16:$C$35)-ROW('Summary '!C$16)+1),ROWS('Summary '!C$2:'Summary '!C15))),"")</f>
        <v/>
      </c>
      <c r="D56" s="142" t="str">
        <f t="array" ref="D56">IFERROR(INDEX('Summary '!$D$16:$D$35,SMALL(IF('Summary '!$I$16:$I$35&gt;0,ROW('Summary '!$D$16:$D$35)-ROW('Summary '!D$16)+1),ROWS('Summary '!D$2:'Summary '!D15))),"")</f>
        <v/>
      </c>
      <c r="E56" s="131" t="str">
        <f t="array" ref="E56">IFERROR(INDEX('Summary '!$E$16:$E$35,SMALL(IF('Summary '!$I$16:$I$35&gt;0,ROW('Summary '!$E$16:$E$35)-ROW('Summary '!E$16)+1),ROWS('Summary '!D$2:'Summary '!D15))),"")</f>
        <v/>
      </c>
      <c r="F56" s="132" t="str">
        <f t="array" ref="F56">IFERROR(INDEX('Summary '!$F$16:$F$35,SMALL(IF('Summary '!$I$16:$I$35&gt;0,ROW('Summary '!$F$16:$F$35)-ROW('Summary '!F$16)+1),ROWS('Summary '!F$2:'Summary '!F15))),"")</f>
        <v/>
      </c>
      <c r="G56" s="132" t="str">
        <f>IF(LEN(H56)&gt;0,'Summary '!$I$3,"")</f>
        <v/>
      </c>
      <c r="H56" s="133" t="str">
        <f t="array" ref="H56">IFERROR(INDEX('Summary '!$I$16:$I$35,SMALL(IF('Summary '!$I$16:$I$35&gt;0,ROW('Summary '!$I$16:$I$35)-ROW('Summary '!I$16)+1),ROWS('Summary '!G$2:'Summary '!H15))),"")</f>
        <v/>
      </c>
      <c r="I56" s="184" t="str">
        <f t="array" ref="I56">IFERROR(INDEX('Summary '!$G$16:$G$35,SMALL(IF('Summary '!$I$16:$I$35&gt;0,ROW('Summary '!$G$16:$G$35)-ROW('Summary '!G$16)+1),ROWS('Summary '!G$2:'Summary '!G15))),"")</f>
        <v/>
      </c>
      <c r="J56" s="45"/>
      <c r="K56" s="302"/>
      <c r="L56" s="303"/>
      <c r="M56" s="224"/>
      <c r="N56" s="186" t="str">
        <f>IF(LEN(H56)&gt;0,IF(ISBLANK(M56),ROUND(IFERROR(VLOOKUP(I56,Stipends!$A$2:$B$28,2,)*H56,10000*H56),4),ROUND(M56,2)),"")</f>
        <v/>
      </c>
      <c r="O56" s="134" t="str">
        <f t="shared" si="6"/>
        <v/>
      </c>
      <c r="P56" s="135">
        <f>IFERROR(ROUND(IF(I56="Industrial Post Doc",'Reference worksheet Do NOT edit'!$O$6,IF(I56="College 10k",10000,VLOOKUP(G56,'Reference worksheet Do NOT edit'!$M$4:$O$5,3,FALSE)))*H56+R56,4),0)</f>
        <v>0</v>
      </c>
      <c r="Q56" s="135">
        <f>IFERROR(ROUND(IF(I56="Industrial Post Doc",'Reference worksheet Do NOT edit'!$N$6,IF(I56="College 10k",5000,SUMIF('Reference worksheet Do NOT edit'!$M$4:$M$5,G56,'Reference worksheet Do NOT edit'!$N$4:$N$5)))*H56,4),0)+IF(J56="Industry Co-Funded",(4000*H56),0)</f>
        <v>0</v>
      </c>
      <c r="R56" s="47"/>
      <c r="S56" s="134">
        <f t="shared" si="5"/>
        <v>0</v>
      </c>
    </row>
    <row r="57" spans="1:19" ht="24" customHeight="1" x14ac:dyDescent="0.25">
      <c r="A57" s="8"/>
      <c r="B57" s="142" t="str">
        <f t="array" ref="B57">IFERROR(INDEX('Summary '!$B$16:$B$35,SMALL(IF('Summary '!$I$16:$I$35&gt;0,ROW('Summary '!$B$16:$B$35)-ROW('Summary '!B$16)+1),ROWS('Summary '!B$2:'Summary '!B16))),"")</f>
        <v/>
      </c>
      <c r="C57" s="142" t="str">
        <f t="array" ref="C57">IFERROR(INDEX('Summary '!$C$16:$C$35,SMALL(IF('Summary '!$I$16:$I$35&gt;0,ROW('Summary '!$C$16:$C$35)-ROW('Summary '!C$16)+1),ROWS('Summary '!C$2:'Summary '!C16))),"")</f>
        <v/>
      </c>
      <c r="D57" s="142" t="str">
        <f t="array" ref="D57">IFERROR(INDEX('Summary '!$D$16:$D$35,SMALL(IF('Summary '!$I$16:$I$35&gt;0,ROW('Summary '!$D$16:$D$35)-ROW('Summary '!D$16)+1),ROWS('Summary '!D$2:'Summary '!D16))),"")</f>
        <v/>
      </c>
      <c r="E57" s="131" t="str">
        <f t="array" ref="E57">IFERROR(INDEX('Summary '!$E$16:$E$35,SMALL(IF('Summary '!$I$16:$I$35&gt;0,ROW('Summary '!$E$16:$E$35)-ROW('Summary '!E$16)+1),ROWS('Summary '!D$2:'Summary '!D16))),"")</f>
        <v/>
      </c>
      <c r="F57" s="132" t="str">
        <f t="array" ref="F57">IFERROR(INDEX('Summary '!$F$16:$F$35,SMALL(IF('Summary '!$I$16:$I$35&gt;0,ROW('Summary '!$F$16:$F$35)-ROW('Summary '!F$16)+1),ROWS('Summary '!F$2:'Summary '!F16))),"")</f>
        <v/>
      </c>
      <c r="G57" s="132" t="str">
        <f>IF(LEN(H57)&gt;0,'Summary '!$I$3,"")</f>
        <v/>
      </c>
      <c r="H57" s="133" t="str">
        <f t="array" ref="H57">IFERROR(INDEX('Summary '!$I$16:$I$35,SMALL(IF('Summary '!$I$16:$I$35&gt;0,ROW('Summary '!$I$16:$I$35)-ROW('Summary '!I$16)+1),ROWS('Summary '!G$2:'Summary '!H16))),"")</f>
        <v/>
      </c>
      <c r="I57" s="184" t="str">
        <f t="array" ref="I57">IFERROR(INDEX('Summary '!$G$16:$G$35,SMALL(IF('Summary '!$I$16:$I$35&gt;0,ROW('Summary '!$G$16:$G$35)-ROW('Summary '!G$16)+1),ROWS('Summary '!G$2:'Summary '!G16))),"")</f>
        <v/>
      </c>
      <c r="J57" s="45"/>
      <c r="K57" s="302"/>
      <c r="L57" s="303"/>
      <c r="M57" s="224"/>
      <c r="N57" s="186" t="str">
        <f>IF(LEN(H57)&gt;0,IF(ISBLANK(M57),ROUND(IFERROR(VLOOKUP(I57,Stipends!$A$2:$B$28,2,)*H57,10000*H57),4),ROUND(M57,2)),"")</f>
        <v/>
      </c>
      <c r="O57" s="134" t="str">
        <f t="shared" si="6"/>
        <v/>
      </c>
      <c r="P57" s="135">
        <f>IFERROR(ROUND(IF(I57="Industrial Post Doc",'Reference worksheet Do NOT edit'!$O$6,IF(I57="College 10k",10000,VLOOKUP(G57,'Reference worksheet Do NOT edit'!$M$4:$O$5,3,FALSE)))*H57+R57,4),0)</f>
        <v>0</v>
      </c>
      <c r="Q57" s="135">
        <f>IFERROR(ROUND(IF(I57="Industrial Post Doc",'Reference worksheet Do NOT edit'!$N$6,IF(I57="College 10k",5000,SUMIF('Reference worksheet Do NOT edit'!$M$4:$M$5,G57,'Reference worksheet Do NOT edit'!$N$4:$N$5)))*H57,4),0)+IF(J57="Industry Co-Funded",(4000*H57),0)</f>
        <v>0</v>
      </c>
      <c r="R57" s="47"/>
      <c r="S57" s="134">
        <f t="shared" si="5"/>
        <v>0</v>
      </c>
    </row>
    <row r="58" spans="1:19" ht="24" customHeight="1" x14ac:dyDescent="0.25">
      <c r="A58" s="8"/>
      <c r="B58" s="142" t="str">
        <f t="array" ref="B58">IFERROR(INDEX('Summary '!$B$16:$B$35,SMALL(IF('Summary '!$I$16:$I$35&gt;0,ROW('Summary '!$B$16:$B$35)-ROW('Summary '!B$16)+1),ROWS('Summary '!B$2:'Summary '!B17))),"")</f>
        <v/>
      </c>
      <c r="C58" s="142" t="str">
        <f t="array" ref="C58">IFERROR(INDEX('Summary '!$C$16:$C$35,SMALL(IF('Summary '!$I$16:$I$35&gt;0,ROW('Summary '!$C$16:$C$35)-ROW('Summary '!C$16)+1),ROWS('Summary '!C$2:'Summary '!C17))),"")</f>
        <v/>
      </c>
      <c r="D58" s="142" t="str">
        <f t="array" ref="D58">IFERROR(INDEX('Summary '!$D$16:$D$35,SMALL(IF('Summary '!$I$16:$I$35&gt;0,ROW('Summary '!$D$16:$D$35)-ROW('Summary '!D$16)+1),ROWS('Summary '!D$2:'Summary '!D17))),"")</f>
        <v/>
      </c>
      <c r="E58" s="131" t="str">
        <f t="array" ref="E58">IFERROR(INDEX('Summary '!$E$16:$E$35,SMALL(IF('Summary '!$I$16:$I$35&gt;0,ROW('Summary '!$E$16:$E$35)-ROW('Summary '!E$16)+1),ROWS('Summary '!D$2:'Summary '!D17))),"")</f>
        <v/>
      </c>
      <c r="F58" s="132" t="str">
        <f t="array" ref="F58">IFERROR(INDEX('Summary '!$F$16:$F$35,SMALL(IF('Summary '!$I$16:$I$35&gt;0,ROW('Summary '!$F$16:$F$35)-ROW('Summary '!F$16)+1),ROWS('Summary '!F$2:'Summary '!F17))),"")</f>
        <v/>
      </c>
      <c r="G58" s="132" t="str">
        <f>IF(LEN(H58)&gt;0,'Summary '!$I$3,"")</f>
        <v/>
      </c>
      <c r="H58" s="133" t="str">
        <f t="array" ref="H58">IFERROR(INDEX('Summary '!$I$16:$I$35,SMALL(IF('Summary '!$I$16:$I$35&gt;0,ROW('Summary '!$I$16:$I$35)-ROW('Summary '!I$16)+1),ROWS('Summary '!G$2:'Summary '!H17))),"")</f>
        <v/>
      </c>
      <c r="I58" s="184" t="str">
        <f t="array" ref="I58">IFERROR(INDEX('Summary '!$G$16:$G$35,SMALL(IF('Summary '!$I$16:$I$35&gt;0,ROW('Summary '!$G$16:$G$35)-ROW('Summary '!G$16)+1),ROWS('Summary '!G$2:'Summary '!G17))),"")</f>
        <v/>
      </c>
      <c r="J58" s="45"/>
      <c r="K58" s="302"/>
      <c r="L58" s="303"/>
      <c r="M58" s="224"/>
      <c r="N58" s="186" t="str">
        <f>IF(LEN(H58)&gt;0,IF(ISBLANK(M58),ROUND(IFERROR(VLOOKUP(I58,Stipends!$A$2:$B$28,2,)*H58,10000*H58),4),ROUND(M58,2)),"")</f>
        <v/>
      </c>
      <c r="O58" s="134" t="str">
        <f t="shared" si="6"/>
        <v/>
      </c>
      <c r="P58" s="135">
        <f>IFERROR(ROUND(IF(I58="Industrial Post Doc",'Reference worksheet Do NOT edit'!$O$6,IF(I58="College 10k",10000,VLOOKUP(G58,'Reference worksheet Do NOT edit'!$M$4:$O$5,3,FALSE)))*H58+R58,4),0)</f>
        <v>0</v>
      </c>
      <c r="Q58" s="135">
        <f>IFERROR(ROUND(IF(I58="Industrial Post Doc",'Reference worksheet Do NOT edit'!$N$6,IF(I58="College 10k",5000,SUMIF('Reference worksheet Do NOT edit'!$M$4:$M$5,G58,'Reference worksheet Do NOT edit'!$N$4:$N$5)))*H58,4),0)+IF(J58="Industry Co-Funded",(4000*H58),0)</f>
        <v>0</v>
      </c>
      <c r="R58" s="47"/>
      <c r="S58" s="134">
        <f t="shared" si="5"/>
        <v>0</v>
      </c>
    </row>
    <row r="59" spans="1:19" ht="24" customHeight="1" x14ac:dyDescent="0.25">
      <c r="A59" s="8"/>
      <c r="B59" s="142" t="str">
        <f t="array" ref="B59">IFERROR(INDEX('Summary '!$B$16:$B$35,SMALL(IF('Summary '!$I$16:$I$35&gt;0,ROW('Summary '!$B$16:$B$35)-ROW('Summary '!B$16)+1),ROWS('Summary '!B$2:'Summary '!B18))),"")</f>
        <v/>
      </c>
      <c r="C59" s="142" t="str">
        <f t="array" ref="C59">IFERROR(INDEX('Summary '!$C$16:$C$35,SMALL(IF('Summary '!$I$16:$I$35&gt;0,ROW('Summary '!$C$16:$C$35)-ROW('Summary '!C$16)+1),ROWS('Summary '!C$2:'Summary '!C18))),"")</f>
        <v/>
      </c>
      <c r="D59" s="142" t="str">
        <f t="array" ref="D59">IFERROR(INDEX('Summary '!$D$16:$D$35,SMALL(IF('Summary '!$I$16:$I$35&gt;0,ROW('Summary '!$D$16:$D$35)-ROW('Summary '!D$16)+1),ROWS('Summary '!D$2:'Summary '!D18))),"")</f>
        <v/>
      </c>
      <c r="E59" s="131" t="str">
        <f t="array" ref="E59">IFERROR(INDEX('Summary '!$E$16:$E$35,SMALL(IF('Summary '!$I$16:$I$35&gt;0,ROW('Summary '!$E$16:$E$35)-ROW('Summary '!E$16)+1),ROWS('Summary '!D$2:'Summary '!D18))),"")</f>
        <v/>
      </c>
      <c r="F59" s="132" t="str">
        <f t="array" ref="F59">IFERROR(INDEX('Summary '!$F$16:$F$35,SMALL(IF('Summary '!$I$16:$I$35&gt;0,ROW('Summary '!$F$16:$F$35)-ROW('Summary '!F$16)+1),ROWS('Summary '!F$2:'Summary '!F18))),"")</f>
        <v/>
      </c>
      <c r="G59" s="132" t="str">
        <f>IF(LEN(H59)&gt;0,'Summary '!$I$3,"")</f>
        <v/>
      </c>
      <c r="H59" s="133" t="str">
        <f t="array" ref="H59">IFERROR(INDEX('Summary '!$I$16:$I$35,SMALL(IF('Summary '!$I$16:$I$35&gt;0,ROW('Summary '!$I$16:$I$35)-ROW('Summary '!I$16)+1),ROWS('Summary '!G$2:'Summary '!H18))),"")</f>
        <v/>
      </c>
      <c r="I59" s="184" t="str">
        <f t="array" ref="I59">IFERROR(INDEX('Summary '!$G$16:$G$35,SMALL(IF('Summary '!$I$16:$I$35&gt;0,ROW('Summary '!$G$16:$G$35)-ROW('Summary '!G$16)+1),ROWS('Summary '!G$2:'Summary '!G18))),"")</f>
        <v/>
      </c>
      <c r="J59" s="45"/>
      <c r="K59" s="302"/>
      <c r="L59" s="303"/>
      <c r="M59" s="224"/>
      <c r="N59" s="186" t="str">
        <f>IF(LEN(H59)&gt;0,IF(ISBLANK(M59),ROUND(IFERROR(VLOOKUP(I59,Stipends!$A$2:$B$28,2,)*H59,10000*H59),4),ROUND(M59,2)),"")</f>
        <v/>
      </c>
      <c r="O59" s="134" t="str">
        <f t="shared" si="6"/>
        <v/>
      </c>
      <c r="P59" s="135">
        <f>IFERROR(ROUND(IF(I59="Industrial Post Doc",'Reference worksheet Do NOT edit'!$O$6,IF(I59="College 10k",10000,VLOOKUP(G59,'Reference worksheet Do NOT edit'!$M$4:$O$5,3,FALSE)))*H59+R59,4),0)</f>
        <v>0</v>
      </c>
      <c r="Q59" s="135">
        <f>IFERROR(ROUND(IF(I59="Industrial Post Doc",'Reference worksheet Do NOT edit'!$N$6,IF(I59="College 10k",5000,SUMIF('Reference worksheet Do NOT edit'!$M$4:$M$5,G59,'Reference worksheet Do NOT edit'!$N$4:$N$5)))*H59,4),0)+IF(J59="Industry Co-Funded",(4000*H59),0)</f>
        <v>0</v>
      </c>
      <c r="R59" s="47"/>
      <c r="S59" s="134">
        <f t="shared" si="5"/>
        <v>0</v>
      </c>
    </row>
    <row r="60" spans="1:19" ht="24" customHeight="1" x14ac:dyDescent="0.25">
      <c r="A60" s="8"/>
      <c r="B60" s="142" t="str">
        <f t="array" ref="B60">IFERROR(INDEX('Summary '!$B$16:$B$35,SMALL(IF('Summary '!$I$16:$I$35&gt;0,ROW('Summary '!$B$16:$B$35)-ROW('Summary '!B$16)+1),ROWS('Summary '!B$2:'Summary '!B19))),"")</f>
        <v/>
      </c>
      <c r="C60" s="142" t="str">
        <f t="array" ref="C60">IFERROR(INDEX('Summary '!$C$16:$C$35,SMALL(IF('Summary '!$I$16:$I$35&gt;0,ROW('Summary '!$C$16:$C$35)-ROW('Summary '!C$16)+1),ROWS('Summary '!C$2:'Summary '!C19))),"")</f>
        <v/>
      </c>
      <c r="D60" s="142" t="str">
        <f t="array" ref="D60">IFERROR(INDEX('Summary '!$D$16:$D$35,SMALL(IF('Summary '!$I$16:$I$35&gt;0,ROW('Summary '!$D$16:$D$35)-ROW('Summary '!D$16)+1),ROWS('Summary '!D$2:'Summary '!D19))),"")</f>
        <v/>
      </c>
      <c r="E60" s="131" t="str">
        <f t="array" ref="E60">IFERROR(INDEX('Summary '!$E$16:$E$35,SMALL(IF('Summary '!$I$16:$I$35&gt;0,ROW('Summary '!$E$16:$E$35)-ROW('Summary '!E$16)+1),ROWS('Summary '!D$2:'Summary '!D19))),"")</f>
        <v/>
      </c>
      <c r="F60" s="132" t="str">
        <f t="array" ref="F60">IFERROR(INDEX('Summary '!$F$16:$F$35,SMALL(IF('Summary '!$I$16:$I$35&gt;0,ROW('Summary '!$F$16:$F$35)-ROW('Summary '!F$16)+1),ROWS('Summary '!F$2:'Summary '!F19))),"")</f>
        <v/>
      </c>
      <c r="G60" s="132" t="str">
        <f>IF(LEN(H60)&gt;0,'Summary '!$I$3,"")</f>
        <v/>
      </c>
      <c r="H60" s="133" t="str">
        <f t="array" ref="H60">IFERROR(INDEX('Summary '!$I$16:$I$35,SMALL(IF('Summary '!$I$16:$I$35&gt;0,ROW('Summary '!$I$16:$I$35)-ROW('Summary '!I$16)+1),ROWS('Summary '!G$2:'Summary '!H19))),"")</f>
        <v/>
      </c>
      <c r="I60" s="184" t="str">
        <f t="array" ref="I60">IFERROR(INDEX('Summary '!$G$16:$G$35,SMALL(IF('Summary '!$I$16:$I$35&gt;0,ROW('Summary '!$G$16:$G$35)-ROW('Summary '!G$16)+1),ROWS('Summary '!G$2:'Summary '!G19))),"")</f>
        <v/>
      </c>
      <c r="J60" s="45"/>
      <c r="K60" s="302"/>
      <c r="L60" s="303"/>
      <c r="M60" s="224"/>
      <c r="N60" s="186" t="str">
        <f>IF(LEN(H60)&gt;0,IF(ISBLANK(M60),ROUND(IFERROR(VLOOKUP(I60,Stipends!$A$2:$B$28,2,)*H60,10000*H60),4),ROUND(M60,2)),"")</f>
        <v/>
      </c>
      <c r="O60" s="134" t="str">
        <f t="shared" si="6"/>
        <v/>
      </c>
      <c r="P60" s="135">
        <f>IFERROR(ROUND(IF(I60="Industrial Post Doc",'Reference worksheet Do NOT edit'!$O$6,IF(I60="College 10k",10000,VLOOKUP(G60,'Reference worksheet Do NOT edit'!$M$4:$O$5,3,FALSE)))*H60+R60,4),0)</f>
        <v>0</v>
      </c>
      <c r="Q60" s="135">
        <f>IFERROR(ROUND(IF(I60="Industrial Post Doc",'Reference worksheet Do NOT edit'!$N$6,IF(I60="College 10k",5000,SUMIF('Reference worksheet Do NOT edit'!$M$4:$M$5,G60,'Reference worksheet Do NOT edit'!$N$4:$N$5)))*H60,4),0)+IF(J60="Industry Co-Funded",(4000*H60),0)</f>
        <v>0</v>
      </c>
      <c r="R60" s="47"/>
      <c r="S60" s="134">
        <f t="shared" si="5"/>
        <v>0</v>
      </c>
    </row>
    <row r="61" spans="1:19" ht="24" customHeight="1" x14ac:dyDescent="0.25">
      <c r="A61" s="8"/>
      <c r="B61" s="142" t="str">
        <f t="array" ref="B61">IFERROR(INDEX('Summary '!$B$16:$B$35,SMALL(IF('Summary '!$I$16:$I$35&gt;0,ROW('Summary '!$B$16:$B$35)-ROW('Summary '!B$16)+1),ROWS('Summary '!B$2:'Summary '!B20))),"")</f>
        <v/>
      </c>
      <c r="C61" s="142" t="str">
        <f t="array" ref="C61">IFERROR(INDEX('Summary '!$C$16:$C$35,SMALL(IF('Summary '!$I$16:$I$35&gt;0,ROW('Summary '!$C$16:$C$35)-ROW('Summary '!C$16)+1),ROWS('Summary '!C$2:'Summary '!C20))),"")</f>
        <v/>
      </c>
      <c r="D61" s="142" t="str">
        <f t="array" ref="D61">IFERROR(INDEX('Summary '!$D$16:$D$35,SMALL(IF('Summary '!$I$16:$I$35&gt;0,ROW('Summary '!$D$16:$D$35)-ROW('Summary '!D$16)+1),ROWS('Summary '!D$2:'Summary '!D20))),"")</f>
        <v/>
      </c>
      <c r="E61" s="131" t="str">
        <f t="array" ref="E61">IFERROR(INDEX('Summary '!$E$16:$E$35,SMALL(IF('Summary '!$I$16:$I$35&gt;0,ROW('Summary '!$E$16:$E$35)-ROW('Summary '!E$16)+1),ROWS('Summary '!D$2:'Summary '!D20))),"")</f>
        <v/>
      </c>
      <c r="F61" s="132" t="str">
        <f t="array" ref="F61">IFERROR(INDEX('Summary '!$F$16:$F$35,SMALL(IF('Summary '!$I$16:$I$35&gt;0,ROW('Summary '!$F$16:$F$35)-ROW('Summary '!F$16)+1),ROWS('Summary '!F$2:'Summary '!F20))),"")</f>
        <v/>
      </c>
      <c r="G61" s="132" t="str">
        <f>IF(LEN(H61)&gt;0,'Summary '!$I$3,"")</f>
        <v/>
      </c>
      <c r="H61" s="133" t="str">
        <f t="array" ref="H61">IFERROR(INDEX('Summary '!$I$16:$I$35,SMALL(IF('Summary '!$I$16:$I$35&gt;0,ROW('Summary '!$I$16:$I$35)-ROW('Summary '!I$16)+1),ROWS('Summary '!G$2:'Summary '!H20))),"")</f>
        <v/>
      </c>
      <c r="I61" s="184" t="str">
        <f t="array" ref="I61">IFERROR(INDEX('Summary '!$G$16:$G$35,SMALL(IF('Summary '!$I$16:$I$35&gt;0,ROW('Summary '!$G$16:$G$35)-ROW('Summary '!G$16)+1),ROWS('Summary '!G$2:'Summary '!G20))),"")</f>
        <v/>
      </c>
      <c r="J61" s="45"/>
      <c r="K61" s="302"/>
      <c r="L61" s="303"/>
      <c r="M61" s="224"/>
      <c r="N61" s="186" t="str">
        <f>IF(LEN(H61)&gt;0,IF(ISBLANK(M61),ROUND(IFERROR(VLOOKUP(I61,Stipends!$A$2:$B$28,2,)*H61,10000*H61),4),ROUND(M61,2)),"")</f>
        <v/>
      </c>
      <c r="O61" s="134" t="str">
        <f t="shared" si="6"/>
        <v/>
      </c>
      <c r="P61" s="135">
        <f>IFERROR(ROUND(IF(I61="Industrial Post Doc",'Reference worksheet Do NOT edit'!$O$6,IF(I61="College 10k",10000,VLOOKUP(G61,'Reference worksheet Do NOT edit'!$M$4:$O$5,3,FALSE)))*H61+R61,4),0)</f>
        <v>0</v>
      </c>
      <c r="Q61" s="135">
        <f>IFERROR(ROUND(IF(I61="Industrial Post Doc",'Reference worksheet Do NOT edit'!$N$6,IF(I61="College 10k",5000,SUMIF('Reference worksheet Do NOT edit'!$M$4:$M$5,G61,'Reference worksheet Do NOT edit'!$N$4:$N$5)))*H61,4),0)+IF(J61="Industry Co-Funded",(4000*H61),0)</f>
        <v>0</v>
      </c>
      <c r="R61" s="47"/>
      <c r="S61" s="134">
        <f t="shared" si="5"/>
        <v>0</v>
      </c>
    </row>
    <row r="62" spans="1:19" ht="24" customHeight="1" x14ac:dyDescent="0.25">
      <c r="A62" s="8"/>
      <c r="B62" s="142" t="str">
        <f t="array" ref="B62">IFERROR(INDEX('Summary '!$B$16:$B$35,SMALL(IF('Summary '!$I$16:$I$35&gt;0,ROW('Summary '!$B$16:$B$35)-ROW('Summary '!B$16)+1),ROWS('Summary '!B$2:'Summary '!B21))),"")</f>
        <v/>
      </c>
      <c r="C62" s="142" t="str">
        <f t="array" ref="C62">IFERROR(INDEX('Summary '!$C$16:$C$35,SMALL(IF('Summary '!$I$16:$I$35&gt;0,ROW('Summary '!$C$16:$C$35)-ROW('Summary '!C$16)+1),ROWS('Summary '!C$2:'Summary '!C21))),"")</f>
        <v/>
      </c>
      <c r="D62" s="142" t="str">
        <f t="array" ref="D62">IFERROR(INDEX('Summary '!$D$16:$D$35,SMALL(IF('Summary '!$I$16:$I$35&gt;0,ROW('Summary '!$D$16:$D$35)-ROW('Summary '!D$16)+1),ROWS('Summary '!D$2:'Summary '!D21))),"")</f>
        <v/>
      </c>
      <c r="E62" s="131" t="str">
        <f t="array" ref="E62">IFERROR(INDEX('Summary '!$E$16:$E$35,SMALL(IF('Summary '!$I$16:$I$35&gt;0,ROW('Summary '!$E$16:$E$35)-ROW('Summary '!E$16)+1),ROWS('Summary '!D$2:'Summary '!D21))),"")</f>
        <v/>
      </c>
      <c r="F62" s="132" t="str">
        <f t="array" ref="F62">IFERROR(INDEX('Summary '!$F$16:$F$35,SMALL(IF('Summary '!$I$16:$I$35&gt;0,ROW('Summary '!$F$16:$F$35)-ROW('Summary '!F$16)+1),ROWS('Summary '!F$2:'Summary '!F21))),"")</f>
        <v/>
      </c>
      <c r="G62" s="132" t="str">
        <f>IF(LEN(H62)&gt;0,'Summary '!$I$3,"")</f>
        <v/>
      </c>
      <c r="H62" s="133" t="str">
        <f t="array" ref="H62">IFERROR(INDEX('Summary '!$I$16:$I$35,SMALL(IF('Summary '!$I$16:$I$35&gt;0,ROW('Summary '!$I$16:$I$35)-ROW('Summary '!I$16)+1),ROWS('Summary '!G$2:'Summary '!H21))),"")</f>
        <v/>
      </c>
      <c r="I62" s="184" t="str">
        <f t="array" ref="I62">IFERROR(INDEX('Summary '!$G$16:$G$35,SMALL(IF('Summary '!$I$16:$I$35&gt;0,ROW('Summary '!$G$16:$G$35)-ROW('Summary '!G$16)+1),ROWS('Summary '!G$2:'Summary '!G21))),"")</f>
        <v/>
      </c>
      <c r="J62" s="45"/>
      <c r="K62" s="302"/>
      <c r="L62" s="303"/>
      <c r="M62" s="224"/>
      <c r="N62" s="186" t="str">
        <f>IF(LEN(H62)&gt;0,IF(ISBLANK(M62),ROUND(IFERROR(VLOOKUP(I62,Stipends!$A$2:$B$28,2,)*H62,10000*H62),4),ROUND(M62,2)),"")</f>
        <v/>
      </c>
      <c r="O62" s="134" t="str">
        <f t="shared" si="6"/>
        <v/>
      </c>
      <c r="P62" s="135">
        <f>IFERROR(ROUND(IF(I62="Industrial Post Doc",'Reference worksheet Do NOT edit'!$O$6,IF(I62="College 10k",10000,VLOOKUP(G62,'Reference worksheet Do NOT edit'!$M$4:$O$5,3,FALSE)))*H62+R62,4),0)</f>
        <v>0</v>
      </c>
      <c r="Q62" s="135">
        <f>IFERROR(ROUND(IF(I62="Industrial Post Doc",'Reference worksheet Do NOT edit'!$N$6,IF(I62="College 10k",5000,SUMIF('Reference worksheet Do NOT edit'!$M$4:$M$5,G62,'Reference worksheet Do NOT edit'!$N$4:$N$5)))*H62,4),0)+IF(J62="Industry Co-Funded",(4000*H62),0)</f>
        <v>0</v>
      </c>
      <c r="R62" s="47"/>
      <c r="S62" s="134">
        <f t="shared" si="5"/>
        <v>0</v>
      </c>
    </row>
    <row r="63" spans="1:19" ht="24" customHeight="1" x14ac:dyDescent="0.25">
      <c r="A63" s="8"/>
      <c r="B63" s="148" t="s">
        <v>5</v>
      </c>
      <c r="C63" s="149"/>
      <c r="D63" s="149"/>
      <c r="E63" s="149"/>
      <c r="F63" s="149"/>
      <c r="G63" s="149"/>
      <c r="H63" s="139"/>
      <c r="I63" s="149"/>
      <c r="J63" s="149"/>
      <c r="K63" s="149"/>
      <c r="L63" s="150"/>
      <c r="M63" s="151"/>
      <c r="N63" s="136">
        <f t="shared" ref="N63:O63" si="7">SUM(N43:N62)</f>
        <v>0</v>
      </c>
      <c r="O63" s="136">
        <f t="shared" si="7"/>
        <v>0</v>
      </c>
      <c r="P63" s="136">
        <f>ROUND(SUM(P43:P62),4)</f>
        <v>0</v>
      </c>
      <c r="Q63" s="136">
        <f t="shared" ref="Q63:R63" si="8">SUM(Q43:Q62)</f>
        <v>0</v>
      </c>
      <c r="R63" s="136">
        <f t="shared" si="8"/>
        <v>0</v>
      </c>
      <c r="S63" s="136">
        <f>SUM(S43:S62)</f>
        <v>0</v>
      </c>
    </row>
    <row r="64" spans="1:19" ht="23.25" customHeight="1" x14ac:dyDescent="0.25">
      <c r="A64" s="8"/>
      <c r="B64" s="93"/>
      <c r="C64" s="93"/>
      <c r="D64" s="93"/>
      <c r="E64" s="93"/>
      <c r="F64" s="93"/>
      <c r="G64" s="93"/>
      <c r="H64" s="94"/>
      <c r="I64" s="94"/>
      <c r="J64" s="8"/>
      <c r="K64" s="8"/>
      <c r="L64" s="8"/>
      <c r="M64" s="8"/>
      <c r="N64" s="99"/>
      <c r="O64" s="99"/>
      <c r="P64" s="99"/>
      <c r="Q64" s="100"/>
      <c r="R64" s="48"/>
      <c r="S64" s="99"/>
    </row>
    <row r="65" spans="1:16380" s="1" customFormat="1" ht="21" customHeight="1" thickBot="1" x14ac:dyDescent="0.3">
      <c r="A65" s="14"/>
      <c r="B65" s="95"/>
      <c r="C65" s="95"/>
      <c r="D65" s="95"/>
      <c r="E65" s="96"/>
      <c r="F65" s="96"/>
      <c r="G65" s="96"/>
      <c r="H65" s="95"/>
      <c r="I65" s="95"/>
      <c r="J65" s="15"/>
      <c r="K65" s="36"/>
      <c r="L65" s="37"/>
      <c r="M65" s="37"/>
      <c r="N65" s="107"/>
      <c r="O65" s="108"/>
      <c r="P65" s="103"/>
      <c r="Q65" s="103"/>
      <c r="R65" s="50"/>
      <c r="S65" s="109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</row>
    <row r="66" spans="1:16380" ht="23.25" customHeight="1" thickBot="1" x14ac:dyDescent="0.3">
      <c r="A66" s="8"/>
      <c r="B66" s="89" t="str">
        <f>"Term 3: "&amp;'Summary '!J15</f>
        <v>Term 3: Jan - Apr 2020</v>
      </c>
      <c r="C66" s="90"/>
      <c r="D66" s="90"/>
      <c r="E66" s="91"/>
      <c r="F66" s="91"/>
      <c r="G66" s="91"/>
      <c r="H66" s="92"/>
      <c r="I66" s="92"/>
      <c r="J66" s="30"/>
      <c r="K66" s="30"/>
      <c r="L66" s="30"/>
      <c r="M66" s="30"/>
      <c r="N66" s="104"/>
      <c r="O66" s="104"/>
      <c r="P66" s="105"/>
      <c r="Q66" s="106"/>
      <c r="R66" s="52"/>
      <c r="S66" s="99"/>
    </row>
    <row r="67" spans="1:16380" ht="30" customHeight="1" x14ac:dyDescent="0.25">
      <c r="A67" s="8"/>
      <c r="B67" s="404" t="str">
        <f>B$15</f>
        <v>Intern name</v>
      </c>
      <c r="C67" s="404" t="str">
        <f t="shared" ref="C67:J67" si="9">C$15</f>
        <v>Academic Supervisor / Account Holder</v>
      </c>
      <c r="D67" s="408" t="str">
        <f t="shared" si="9"/>
        <v>Co-Supervisor</v>
      </c>
      <c r="E67" s="404" t="str">
        <f t="shared" si="9"/>
        <v>Academic Institution</v>
      </c>
      <c r="F67" s="408" t="str">
        <f t="shared" si="9"/>
        <v>Partner</v>
      </c>
      <c r="G67" s="408" t="str">
        <f t="shared" si="9"/>
        <v>Funding type</v>
      </c>
      <c r="H67" s="408" t="str">
        <f t="shared" si="9"/>
        <v>Internship Units</v>
      </c>
      <c r="I67" s="406" t="s">
        <v>140</v>
      </c>
      <c r="J67" s="408" t="str">
        <f t="shared" si="9"/>
        <v xml:space="preserve">Co Funding Option (no selection required unless advised) </v>
      </c>
      <c r="K67" s="421" t="str">
        <f>$K$15</f>
        <v>Internship Period (4 to 6 months per unit)</v>
      </c>
      <c r="L67" s="422"/>
      <c r="M67" s="419" t="str">
        <f t="shared" ref="M67:S67" si="10">M$15</f>
        <v>Stipend Overwrite (if more than $10,000 auto)</v>
      </c>
      <c r="N67" s="423" t="str">
        <f t="shared" si="10"/>
        <v>Stipend  
(Auto - min. $10,000 per internship unit)</v>
      </c>
      <c r="O67" s="402" t="str">
        <f t="shared" si="10"/>
        <v>Research Expenses</v>
      </c>
      <c r="P67" s="402" t="str">
        <f t="shared" si="10"/>
        <v xml:space="preserve">Total Award </v>
      </c>
      <c r="Q67" s="402" t="str">
        <f t="shared" si="10"/>
        <v>Partner Contribution</v>
      </c>
      <c r="R67" s="408" t="str">
        <f t="shared" si="10"/>
        <v xml:space="preserve">Additional Partner contribution </v>
      </c>
      <c r="S67" s="402" t="str">
        <f t="shared" si="10"/>
        <v>University Co-Funding Amount</v>
      </c>
    </row>
    <row r="68" spans="1:16380" ht="58.5" customHeight="1" thickBot="1" x14ac:dyDescent="0.3">
      <c r="A68" s="8"/>
      <c r="B68" s="405"/>
      <c r="C68" s="405"/>
      <c r="D68" s="409"/>
      <c r="E68" s="405"/>
      <c r="F68" s="409"/>
      <c r="G68" s="409"/>
      <c r="H68" s="409"/>
      <c r="I68" s="407"/>
      <c r="J68" s="409"/>
      <c r="K68" s="188" t="str">
        <f>$K$16</f>
        <v>Start Date</v>
      </c>
      <c r="L68" s="188" t="str">
        <f>$L$16</f>
        <v>End Date</v>
      </c>
      <c r="M68" s="420"/>
      <c r="N68" s="424"/>
      <c r="O68" s="403"/>
      <c r="P68" s="403"/>
      <c r="Q68" s="403"/>
      <c r="R68" s="409"/>
      <c r="S68" s="403"/>
    </row>
    <row r="69" spans="1:16380" ht="24" customHeight="1" x14ac:dyDescent="0.25">
      <c r="A69" s="8"/>
      <c r="B69" s="142" t="str">
        <f t="array" ref="B69">IFERROR(INDEX('Summary '!$B$16:$B$35,SMALL(IF('Summary '!$J$16:$J$35&gt;0,ROW('Summary '!$B$16:$B$35)-ROW('Summary '!B$16)+1),ROWS('Summary '!B$2:'Summary '!B2))),"")</f>
        <v/>
      </c>
      <c r="C69" s="142" t="str">
        <f t="array" ref="C69">IFERROR(INDEX('Summary '!$C$16:$C$35,SMALL(IF('Summary '!$J$16:$J$35&gt;0,ROW('Summary '!$C$16:$C$35)-ROW('Summary '!C$16)+1),ROWS('Summary '!C$2:'Summary '!C2))),"")</f>
        <v/>
      </c>
      <c r="D69" s="142" t="str">
        <f t="array" ref="D69">IFERROR(INDEX('Summary '!$D$16:$D$35,SMALL(IF('Summary '!$J$16:$J$35&gt;0,ROW('Summary '!$D$16:$D$35)-ROW('Summary '!D$16)+1),ROWS('Summary '!D$2:'Summary '!D2))),"")</f>
        <v/>
      </c>
      <c r="E69" s="131" t="str">
        <f t="array" ref="E69">IFERROR(INDEX('Summary '!$E$16:$E$35,SMALL(IF('Summary '!$J$16:$J$35&gt;0,ROW('Summary '!$E$16:$E$35)-ROW('Summary '!E$16)+1),ROWS('Summary '!D$2:'Summary '!D2))),"")</f>
        <v/>
      </c>
      <c r="F69" s="132" t="str">
        <f t="array" ref="F69">IFERROR(INDEX('Summary '!$F$16:$F$35,SMALL(IF('Summary '!$J$16:$J$35&gt;0,ROW('Summary '!$F$16:$F$35)-ROW('Summary '!F$16)+1),ROWS('Summary '!F$2:'Summary '!F2))),"")</f>
        <v/>
      </c>
      <c r="G69" s="132" t="str">
        <f>IF(LEN(H69)&gt;0,'Summary '!$I$3,"")</f>
        <v/>
      </c>
      <c r="H69" s="133" t="str">
        <f t="array" ref="H69">IFERROR(INDEX('Summary '!$J$16:$J$35,SMALL(IF('Summary '!$J$16:$J$35&gt;0,ROW('Summary '!$J$16:$J$35)-ROW('Summary '!J$16)+1),ROWS('Summary '!H$2:'Summary '!H2))),"")</f>
        <v/>
      </c>
      <c r="I69" s="184" t="str">
        <f t="array" ref="I69">IFERROR(INDEX('Summary '!$G$16:$G$35,SMALL(IF('Summary '!$J$16:$J$35&gt;0,ROW('Summary '!$G$16:$G$35)-ROW('Summary '!G$16)+1),ROWS('Summary '!G$2:'Summary '!G2))),"")</f>
        <v/>
      </c>
      <c r="J69" s="45"/>
      <c r="K69" s="302"/>
      <c r="L69" s="302"/>
      <c r="M69" s="223"/>
      <c r="N69" s="186" t="str">
        <f>IF(LEN(H69)&gt;0,IF(ISBLANK(M69),ROUND(IFERROR(VLOOKUP(I69,Stipends!$A$2:$B$28,2,)*H69,10000*H69),4),ROUND(M69,2)),"")</f>
        <v/>
      </c>
      <c r="O69" s="135" t="str">
        <f>IFERROR(ROUND(P69-N69,4),"")</f>
        <v/>
      </c>
      <c r="P69" s="135">
        <f>IFERROR(ROUND(IF(I69="Industrial Post Doc",'Reference worksheet Do NOT edit'!$O$6,IF(I69="College 10k",10000,VLOOKUP(G69,'Reference worksheet Do NOT edit'!$M$4:$O$5,3,FALSE)))*H69+R69,4),0)</f>
        <v>0</v>
      </c>
      <c r="Q69" s="135">
        <f>IFERROR(ROUND(IF(I69="Industrial Post Doc",'Reference worksheet Do NOT edit'!$N$6,IF(I69="College 10k",5000,SUMIF('Reference worksheet Do NOT edit'!$M$4:$M$5,G69,'Reference worksheet Do NOT edit'!$N$4:$N$5)))*H69,4),0)+IF(J69="Industry Co-Funded",(4000*H69),0)</f>
        <v>0</v>
      </c>
      <c r="R69" s="187"/>
      <c r="S69" s="135">
        <f t="shared" ref="S69:S88" si="11">IF(LEN(H69)&lt;1,0,IF(J69="University Co-Funded",(4000*H69),0))</f>
        <v>0</v>
      </c>
    </row>
    <row r="70" spans="1:16380" ht="24" customHeight="1" x14ac:dyDescent="0.25">
      <c r="A70" s="8"/>
      <c r="B70" s="142" t="str">
        <f t="array" ref="B70">IFERROR(INDEX('Summary '!$B$16:$B$35,SMALL(IF('Summary '!$J$16:$J$35&gt;0,ROW('Summary '!$B$16:$B$35)-ROW('Summary '!B$16)+1),ROWS('Summary '!B$2:'Summary '!B3))),"")</f>
        <v/>
      </c>
      <c r="C70" s="142" t="str">
        <f t="array" ref="C70">IFERROR(INDEX('Summary '!$C$16:$C$35,SMALL(IF('Summary '!$J$16:$J$35&gt;0,ROW('Summary '!$C$16:$C$35)-ROW('Summary '!C$16)+1),ROWS('Summary '!C$2:'Summary '!C3))),"")</f>
        <v/>
      </c>
      <c r="D70" s="142" t="str">
        <f t="array" ref="D70">IFERROR(INDEX('Summary '!$D$16:$D$35,SMALL(IF('Summary '!$J$16:$J$35&gt;0,ROW('Summary '!$D$16:$D$35)-ROW('Summary '!D$16)+1),ROWS('Summary '!D$2:'Summary '!D3))),"")</f>
        <v/>
      </c>
      <c r="E70" s="131" t="str">
        <f t="array" ref="E70">IFERROR(INDEX('Summary '!$E$16:$E$35,SMALL(IF('Summary '!$J$16:$J$35&gt;0,ROW('Summary '!$E$16:$E$35)-ROW('Summary '!E$16)+1),ROWS('Summary '!D$2:'Summary '!D3))),"")</f>
        <v/>
      </c>
      <c r="F70" s="132" t="str">
        <f t="array" ref="F70">IFERROR(INDEX('Summary '!$F$16:$F$35,SMALL(IF('Summary '!$J$16:$J$35&gt;0,ROW('Summary '!$F$16:$F$35)-ROW('Summary '!F$16)+1),ROWS('Summary '!F$2:'Summary '!F3))),"")</f>
        <v/>
      </c>
      <c r="G70" s="132" t="str">
        <f>IF(LEN(H70)&gt;0,'Summary '!$I$3,"")</f>
        <v/>
      </c>
      <c r="H70" s="133" t="str">
        <f t="array" ref="H70">IFERROR(INDEX('Summary '!$J$16:$J$35,SMALL(IF('Summary '!$J$16:$J$35&gt;0,ROW('Summary '!$J$16:$J$35)-ROW('Summary '!J$16)+1),ROWS('Summary '!H$2:'Summary '!H3))),"")</f>
        <v/>
      </c>
      <c r="I70" s="184" t="str">
        <f t="array" ref="I70">IFERROR(INDEX('Summary '!$G$16:$G$35,SMALL(IF('Summary '!$J$16:$J$35&gt;0,ROW('Summary '!$G$16:$G$35)-ROW('Summary '!G$16)+1),ROWS('Summary '!G$2:'Summary '!G3))),"")</f>
        <v/>
      </c>
      <c r="J70" s="45"/>
      <c r="K70" s="302"/>
      <c r="L70" s="303"/>
      <c r="M70" s="224"/>
      <c r="N70" s="186" t="str">
        <f>IF(LEN(H70)&gt;0,IF(ISBLANK(M70),ROUND(IFERROR(VLOOKUP(I70,Stipends!$A$2:$B$28,2,)*H70,10000*H70),4),ROUND(M70,2)),"")</f>
        <v/>
      </c>
      <c r="O70" s="134" t="str">
        <f t="shared" ref="O70:O88" si="12">IFERROR(ROUND(P70-N70,4),"")</f>
        <v/>
      </c>
      <c r="P70" s="135">
        <f>IFERROR(ROUND(IF(I70="Industrial Post Doc",'Reference worksheet Do NOT edit'!$O$6,IF(I70="College 10k",10000,VLOOKUP(G70,'Reference worksheet Do NOT edit'!$M$4:$O$5,3,FALSE)))*H70+R70,4),0)</f>
        <v>0</v>
      </c>
      <c r="Q70" s="135">
        <f>IFERROR(ROUND(IF(I70="Industrial Post Doc",'Reference worksheet Do NOT edit'!$N$6,IF(I70="College 10k",5000,SUMIF('Reference worksheet Do NOT edit'!$M$4:$M$5,G70,'Reference worksheet Do NOT edit'!$N$4:$N$5)))*H70,4),0)+IF(J70="Industry Co-Funded",(4000*H70),0)</f>
        <v>0</v>
      </c>
      <c r="R70" s="47"/>
      <c r="S70" s="134">
        <f t="shared" si="11"/>
        <v>0</v>
      </c>
    </row>
    <row r="71" spans="1:16380" ht="24" customHeight="1" x14ac:dyDescent="0.25">
      <c r="A71" s="8"/>
      <c r="B71" s="142" t="str">
        <f t="array" ref="B71">IFERROR(INDEX('Summary '!$B$16:$B$35,SMALL(IF('Summary '!$J$16:$J$35&gt;0,ROW('Summary '!$B$16:$B$35)-ROW('Summary '!B$16)+1),ROWS('Summary '!B$2:'Summary '!B4))),"")</f>
        <v/>
      </c>
      <c r="C71" s="142" t="str">
        <f t="array" ref="C71">IFERROR(INDEX('Summary '!$C$16:$C$35,SMALL(IF('Summary '!$J$16:$J$35&gt;0,ROW('Summary '!$C$16:$C$35)-ROW('Summary '!C$16)+1),ROWS('Summary '!C$2:'Summary '!C4))),"")</f>
        <v/>
      </c>
      <c r="D71" s="142" t="str">
        <f t="array" ref="D71">IFERROR(INDEX('Summary '!$D$16:$D$35,SMALL(IF('Summary '!$J$16:$J$35&gt;0,ROW('Summary '!$D$16:$D$35)-ROW('Summary '!D$16)+1),ROWS('Summary '!D$2:'Summary '!D4))),"")</f>
        <v/>
      </c>
      <c r="E71" s="131" t="str">
        <f t="array" ref="E71">IFERROR(INDEX('Summary '!$E$16:$E$35,SMALL(IF('Summary '!$J$16:$J$35&gt;0,ROW('Summary '!$E$16:$E$35)-ROW('Summary '!E$16)+1),ROWS('Summary '!D$2:'Summary '!D4))),"")</f>
        <v/>
      </c>
      <c r="F71" s="132" t="str">
        <f t="array" ref="F71">IFERROR(INDEX('Summary '!$F$16:$F$35,SMALL(IF('Summary '!$J$16:$J$35&gt;0,ROW('Summary '!$F$16:$F$35)-ROW('Summary '!F$16)+1),ROWS('Summary '!F$2:'Summary '!F4))),"")</f>
        <v/>
      </c>
      <c r="G71" s="132" t="str">
        <f>IF(LEN(H71)&gt;0,'Summary '!$I$3,"")</f>
        <v/>
      </c>
      <c r="H71" s="133" t="str">
        <f t="array" ref="H71">IFERROR(INDEX('Summary '!$J$16:$J$35,SMALL(IF('Summary '!$J$16:$J$35&gt;0,ROW('Summary '!$J$16:$J$35)-ROW('Summary '!J$16)+1),ROWS('Summary '!H$2:'Summary '!H4))),"")</f>
        <v/>
      </c>
      <c r="I71" s="184" t="str">
        <f t="array" ref="I71">IFERROR(INDEX('Summary '!$G$16:$G$35,SMALL(IF('Summary '!$J$16:$J$35&gt;0,ROW('Summary '!$G$16:$G$35)-ROW('Summary '!G$16)+1),ROWS('Summary '!G$2:'Summary '!G4))),"")</f>
        <v/>
      </c>
      <c r="J71" s="45"/>
      <c r="K71" s="302"/>
      <c r="L71" s="303"/>
      <c r="M71" s="224"/>
      <c r="N71" s="186" t="str">
        <f>IF(LEN(H71)&gt;0,IF(ISBLANK(M71),ROUND(IFERROR(VLOOKUP(I71,Stipends!$A$2:$B$28,2,)*H71,10000*H71),4),ROUND(M71,2)),"")</f>
        <v/>
      </c>
      <c r="O71" s="134" t="str">
        <f t="shared" si="12"/>
        <v/>
      </c>
      <c r="P71" s="135">
        <f>IFERROR(ROUND(IF(I71="Industrial Post Doc",'Reference worksheet Do NOT edit'!$O$6,IF(I71="College 10k",10000,VLOOKUP(G71,'Reference worksheet Do NOT edit'!$M$4:$O$5,3,FALSE)))*H71+R71,4),0)</f>
        <v>0</v>
      </c>
      <c r="Q71" s="135">
        <f>IFERROR(ROUND(IF(I71="Industrial Post Doc",'Reference worksheet Do NOT edit'!$N$6,IF(I71="College 10k",5000,SUMIF('Reference worksheet Do NOT edit'!$M$4:$M$5,G71,'Reference worksheet Do NOT edit'!$N$4:$N$5)))*H71,4),0)+IF(J71="Industry Co-Funded",(4000*H71),0)</f>
        <v>0</v>
      </c>
      <c r="R71" s="47"/>
      <c r="S71" s="134">
        <f t="shared" si="11"/>
        <v>0</v>
      </c>
    </row>
    <row r="72" spans="1:16380" ht="24" customHeight="1" x14ac:dyDescent="0.25">
      <c r="A72" s="8"/>
      <c r="B72" s="142" t="str">
        <f t="array" ref="B72">IFERROR(INDEX('Summary '!$B$16:$B$35,SMALL(IF('Summary '!$J$16:$J$35&gt;0,ROW('Summary '!$B$16:$B$35)-ROW('Summary '!B$16)+1),ROWS('Summary '!B$2:'Summary '!B5))),"")</f>
        <v/>
      </c>
      <c r="C72" s="142" t="str">
        <f t="array" ref="C72">IFERROR(INDEX('Summary '!$C$16:$C$35,SMALL(IF('Summary '!$J$16:$J$35&gt;0,ROW('Summary '!$C$16:$C$35)-ROW('Summary '!C$16)+1),ROWS('Summary '!C$2:'Summary '!C5))),"")</f>
        <v/>
      </c>
      <c r="D72" s="142" t="str">
        <f t="array" ref="D72">IFERROR(INDEX('Summary '!$D$16:$D$35,SMALL(IF('Summary '!$J$16:$J$35&gt;0,ROW('Summary '!$D$16:$D$35)-ROW('Summary '!D$16)+1),ROWS('Summary '!D$2:'Summary '!D5))),"")</f>
        <v/>
      </c>
      <c r="E72" s="131" t="str">
        <f t="array" ref="E72">IFERROR(INDEX('Summary '!$E$16:$E$35,SMALL(IF('Summary '!$J$16:$J$35&gt;0,ROW('Summary '!$E$16:$E$35)-ROW('Summary '!E$16)+1),ROWS('Summary '!D$2:'Summary '!D5))),"")</f>
        <v/>
      </c>
      <c r="F72" s="132" t="str">
        <f t="array" ref="F72">IFERROR(INDEX('Summary '!$F$16:$F$35,SMALL(IF('Summary '!$J$16:$J$35&gt;0,ROW('Summary '!$F$16:$F$35)-ROW('Summary '!F$16)+1),ROWS('Summary '!F$2:'Summary '!F5))),"")</f>
        <v/>
      </c>
      <c r="G72" s="132" t="str">
        <f>IF(LEN(H72)&gt;0,'Summary '!$I$3,"")</f>
        <v/>
      </c>
      <c r="H72" s="133" t="str">
        <f t="array" ref="H72">IFERROR(INDEX('Summary '!$J$16:$J$35,SMALL(IF('Summary '!$J$16:$J$35&gt;0,ROW('Summary '!$J$16:$J$35)-ROW('Summary '!J$16)+1),ROWS('Summary '!H$2:'Summary '!H5))),"")</f>
        <v/>
      </c>
      <c r="I72" s="184" t="str">
        <f t="array" ref="I72">IFERROR(INDEX('Summary '!$G$16:$G$35,SMALL(IF('Summary '!$J$16:$J$35&gt;0,ROW('Summary '!$G$16:$G$35)-ROW('Summary '!G$16)+1),ROWS('Summary '!G$2:'Summary '!G5))),"")</f>
        <v/>
      </c>
      <c r="J72" s="45"/>
      <c r="K72" s="302"/>
      <c r="L72" s="303"/>
      <c r="M72" s="224"/>
      <c r="N72" s="186" t="str">
        <f>IF(LEN(H72)&gt;0,IF(ISBLANK(M72),ROUND(IFERROR(VLOOKUP(I72,Stipends!$A$2:$B$28,2,)*H72,10000*H72),4),ROUND(M72,2)),"")</f>
        <v/>
      </c>
      <c r="O72" s="134" t="str">
        <f t="shared" si="12"/>
        <v/>
      </c>
      <c r="P72" s="135">
        <f>IFERROR(ROUND(IF(I72="Industrial Post Doc",'Reference worksheet Do NOT edit'!$O$6,IF(I72="College 10k",10000,VLOOKUP(G72,'Reference worksheet Do NOT edit'!$M$4:$O$5,3,FALSE)))*H72+R72,4),0)</f>
        <v>0</v>
      </c>
      <c r="Q72" s="135">
        <f>IFERROR(ROUND(IF(I72="Industrial Post Doc",'Reference worksheet Do NOT edit'!$N$6,IF(I72="College 10k",5000,SUMIF('Reference worksheet Do NOT edit'!$M$4:$M$5,G72,'Reference worksheet Do NOT edit'!$N$4:$N$5)))*H72,4),0)+IF(J72="Industry Co-Funded",(4000*H72),0)</f>
        <v>0</v>
      </c>
      <c r="R72" s="47"/>
      <c r="S72" s="134">
        <f t="shared" si="11"/>
        <v>0</v>
      </c>
    </row>
    <row r="73" spans="1:16380" ht="24" customHeight="1" x14ac:dyDescent="0.25">
      <c r="A73" s="8"/>
      <c r="B73" s="142" t="str">
        <f t="array" ref="B73">IFERROR(INDEX('Summary '!$B$16:$B$35,SMALL(IF('Summary '!$J$16:$J$35&gt;0,ROW('Summary '!$B$16:$B$35)-ROW('Summary '!B$16)+1),ROWS('Summary '!B$2:'Summary '!B6))),"")</f>
        <v/>
      </c>
      <c r="C73" s="142" t="str">
        <f t="array" ref="C73">IFERROR(INDEX('Summary '!$C$16:$C$35,SMALL(IF('Summary '!$J$16:$J$35&gt;0,ROW('Summary '!$C$16:$C$35)-ROW('Summary '!C$16)+1),ROWS('Summary '!C$2:'Summary '!C6))),"")</f>
        <v/>
      </c>
      <c r="D73" s="142" t="str">
        <f t="array" ref="D73">IFERROR(INDEX('Summary '!$D$16:$D$35,SMALL(IF('Summary '!$J$16:$J$35&gt;0,ROW('Summary '!$D$16:$D$35)-ROW('Summary '!D$16)+1),ROWS('Summary '!D$2:'Summary '!D6))),"")</f>
        <v/>
      </c>
      <c r="E73" s="131" t="str">
        <f t="array" ref="E73">IFERROR(INDEX('Summary '!$E$16:$E$35,SMALL(IF('Summary '!$J$16:$J$35&gt;0,ROW('Summary '!$E$16:$E$35)-ROW('Summary '!E$16)+1),ROWS('Summary '!D$2:'Summary '!D6))),"")</f>
        <v/>
      </c>
      <c r="F73" s="132" t="str">
        <f t="array" ref="F73">IFERROR(INDEX('Summary '!$F$16:$F$35,SMALL(IF('Summary '!$J$16:$J$35&gt;0,ROW('Summary '!$F$16:$F$35)-ROW('Summary '!F$16)+1),ROWS('Summary '!F$2:'Summary '!F6))),"")</f>
        <v/>
      </c>
      <c r="G73" s="132" t="str">
        <f>IF(LEN(H73)&gt;0,'Summary '!$I$3,"")</f>
        <v/>
      </c>
      <c r="H73" s="133" t="str">
        <f t="array" ref="H73">IFERROR(INDEX('Summary '!$J$16:$J$35,SMALL(IF('Summary '!$J$16:$J$35&gt;0,ROW('Summary '!$J$16:$J$35)-ROW('Summary '!J$16)+1),ROWS('Summary '!H$2:'Summary '!H6))),"")</f>
        <v/>
      </c>
      <c r="I73" s="184" t="str">
        <f t="array" ref="I73">IFERROR(INDEX('Summary '!$G$16:$G$35,SMALL(IF('Summary '!$J$16:$J$35&gt;0,ROW('Summary '!$G$16:$G$35)-ROW('Summary '!G$16)+1),ROWS('Summary '!G$2:'Summary '!G6))),"")</f>
        <v/>
      </c>
      <c r="J73" s="45"/>
      <c r="K73" s="302"/>
      <c r="L73" s="303"/>
      <c r="M73" s="224"/>
      <c r="N73" s="186" t="str">
        <f>IF(LEN(H73)&gt;0,IF(ISBLANK(M73),ROUND(IFERROR(VLOOKUP(I73,Stipends!$A$2:$B$28,2,)*H73,10000*H73),4),ROUND(M73,2)),"")</f>
        <v/>
      </c>
      <c r="O73" s="134" t="str">
        <f t="shared" si="12"/>
        <v/>
      </c>
      <c r="P73" s="135">
        <f>IFERROR(ROUND(IF(I73="Industrial Post Doc",'Reference worksheet Do NOT edit'!$O$6,IF(I73="College 10k",10000,VLOOKUP(G73,'Reference worksheet Do NOT edit'!$M$4:$O$5,3,FALSE)))*H73+R73,4),0)</f>
        <v>0</v>
      </c>
      <c r="Q73" s="135">
        <f>IFERROR(ROUND(IF(I73="Industrial Post Doc",'Reference worksheet Do NOT edit'!$N$6,IF(I73="College 10k",5000,SUMIF('Reference worksheet Do NOT edit'!$M$4:$M$5,G73,'Reference worksheet Do NOT edit'!$N$4:$N$5)))*H73,4),0)+IF(J73="Industry Co-Funded",(4000*H73),0)</f>
        <v>0</v>
      </c>
      <c r="R73" s="47"/>
      <c r="S73" s="134">
        <f t="shared" si="11"/>
        <v>0</v>
      </c>
    </row>
    <row r="74" spans="1:16380" ht="24" customHeight="1" x14ac:dyDescent="0.25">
      <c r="A74" s="8"/>
      <c r="B74" s="142" t="str">
        <f t="array" ref="B74">IFERROR(INDEX('Summary '!$B$16:$B$35,SMALL(IF('Summary '!$J$16:$J$35&gt;0,ROW('Summary '!$B$16:$B$35)-ROW('Summary '!B$16)+1),ROWS('Summary '!B$2:'Summary '!B7))),"")</f>
        <v/>
      </c>
      <c r="C74" s="142" t="str">
        <f t="array" ref="C74">IFERROR(INDEX('Summary '!$C$16:$C$35,SMALL(IF('Summary '!$J$16:$J$35&gt;0,ROW('Summary '!$C$16:$C$35)-ROW('Summary '!C$16)+1),ROWS('Summary '!C$2:'Summary '!C7))),"")</f>
        <v/>
      </c>
      <c r="D74" s="142" t="str">
        <f t="array" ref="D74">IFERROR(INDEX('Summary '!$D$16:$D$35,SMALL(IF('Summary '!$J$16:$J$35&gt;0,ROW('Summary '!$D$16:$D$35)-ROW('Summary '!D$16)+1),ROWS('Summary '!D$2:'Summary '!D7))),"")</f>
        <v/>
      </c>
      <c r="E74" s="131" t="str">
        <f t="array" ref="E74">IFERROR(INDEX('Summary '!$E$16:$E$35,SMALL(IF('Summary '!$J$16:$J$35&gt;0,ROW('Summary '!$E$16:$E$35)-ROW('Summary '!E$16)+1),ROWS('Summary '!D$2:'Summary '!D7))),"")</f>
        <v/>
      </c>
      <c r="F74" s="132" t="str">
        <f t="array" ref="F74">IFERROR(INDEX('Summary '!$F$16:$F$35,SMALL(IF('Summary '!$J$16:$J$35&gt;0,ROW('Summary '!$F$16:$F$35)-ROW('Summary '!F$16)+1),ROWS('Summary '!F$2:'Summary '!F7))),"")</f>
        <v/>
      </c>
      <c r="G74" s="132" t="str">
        <f>IF(LEN(H74)&gt;0,'Summary '!$I$3,"")</f>
        <v/>
      </c>
      <c r="H74" s="133" t="str">
        <f t="array" ref="H74">IFERROR(INDEX('Summary '!$J$16:$J$35,SMALL(IF('Summary '!$J$16:$J$35&gt;0,ROW('Summary '!$J$16:$J$35)-ROW('Summary '!J$16)+1),ROWS('Summary '!H$2:'Summary '!H7))),"")</f>
        <v/>
      </c>
      <c r="I74" s="184" t="str">
        <f t="array" ref="I74">IFERROR(INDEX('Summary '!$G$16:$G$35,SMALL(IF('Summary '!$J$16:$J$35&gt;0,ROW('Summary '!$G$16:$G$35)-ROW('Summary '!G$16)+1),ROWS('Summary '!G$2:'Summary '!G7))),"")</f>
        <v/>
      </c>
      <c r="J74" s="45"/>
      <c r="K74" s="302"/>
      <c r="L74" s="303"/>
      <c r="M74" s="224"/>
      <c r="N74" s="186" t="str">
        <f>IF(LEN(H74)&gt;0,IF(ISBLANK(M74),ROUND(IFERROR(VLOOKUP(I74,Stipends!$A$2:$B$28,2,)*H74,10000*H74),4),ROUND(M74,2)),"")</f>
        <v/>
      </c>
      <c r="O74" s="134" t="str">
        <f t="shared" si="12"/>
        <v/>
      </c>
      <c r="P74" s="135">
        <f>IFERROR(ROUND(IF(I74="Industrial Post Doc",'Reference worksheet Do NOT edit'!$O$6,IF(I74="College 10k",10000,VLOOKUP(G74,'Reference worksheet Do NOT edit'!$M$4:$O$5,3,FALSE)))*H74+R74,4),0)</f>
        <v>0</v>
      </c>
      <c r="Q74" s="135">
        <f>IFERROR(ROUND(IF(I74="Industrial Post Doc",'Reference worksheet Do NOT edit'!$N$6,IF(I74="College 10k",5000,SUMIF('Reference worksheet Do NOT edit'!$M$4:$M$5,G74,'Reference worksheet Do NOT edit'!$N$4:$N$5)))*H74,4),0)+IF(J74="Industry Co-Funded",(4000*H74),0)</f>
        <v>0</v>
      </c>
      <c r="R74" s="47"/>
      <c r="S74" s="134">
        <f t="shared" si="11"/>
        <v>0</v>
      </c>
    </row>
    <row r="75" spans="1:16380" ht="24" customHeight="1" x14ac:dyDescent="0.25">
      <c r="A75" s="8"/>
      <c r="B75" s="142" t="str">
        <f t="array" ref="B75">IFERROR(INDEX('Summary '!$B$16:$B$35,SMALL(IF('Summary '!$J$16:$J$35&gt;0,ROW('Summary '!$B$16:$B$35)-ROW('Summary '!B$16)+1),ROWS('Summary '!B$2:'Summary '!B8))),"")</f>
        <v/>
      </c>
      <c r="C75" s="142" t="str">
        <f t="array" ref="C75">IFERROR(INDEX('Summary '!$C$16:$C$35,SMALL(IF('Summary '!$J$16:$J$35&gt;0,ROW('Summary '!$C$16:$C$35)-ROW('Summary '!C$16)+1),ROWS('Summary '!C$2:'Summary '!C8))),"")</f>
        <v/>
      </c>
      <c r="D75" s="142" t="str">
        <f t="array" ref="D75">IFERROR(INDEX('Summary '!$D$16:$D$35,SMALL(IF('Summary '!$J$16:$J$35&gt;0,ROW('Summary '!$D$16:$D$35)-ROW('Summary '!D$16)+1),ROWS('Summary '!D$2:'Summary '!D8))),"")</f>
        <v/>
      </c>
      <c r="E75" s="131" t="str">
        <f t="array" ref="E75">IFERROR(INDEX('Summary '!$E$16:$E$35,SMALL(IF('Summary '!$J$16:$J$35&gt;0,ROW('Summary '!$E$16:$E$35)-ROW('Summary '!E$16)+1),ROWS('Summary '!D$2:'Summary '!D8))),"")</f>
        <v/>
      </c>
      <c r="F75" s="132" t="str">
        <f t="array" ref="F75">IFERROR(INDEX('Summary '!$F$16:$F$35,SMALL(IF('Summary '!$J$16:$J$35&gt;0,ROW('Summary '!$F$16:$F$35)-ROW('Summary '!F$16)+1),ROWS('Summary '!F$2:'Summary '!F8))),"")</f>
        <v/>
      </c>
      <c r="G75" s="132" t="str">
        <f>IF(LEN(H75)&gt;0,'Summary '!$I$3,"")</f>
        <v/>
      </c>
      <c r="H75" s="133" t="str">
        <f t="array" ref="H75">IFERROR(INDEX('Summary '!$J$16:$J$35,SMALL(IF('Summary '!$J$16:$J$35&gt;0,ROW('Summary '!$J$16:$J$35)-ROW('Summary '!J$16)+1),ROWS('Summary '!H$2:'Summary '!H8))),"")</f>
        <v/>
      </c>
      <c r="I75" s="184" t="str">
        <f t="array" ref="I75">IFERROR(INDEX('Summary '!$G$16:$G$35,SMALL(IF('Summary '!$J$16:$J$35&gt;0,ROW('Summary '!$G$16:$G$35)-ROW('Summary '!G$16)+1),ROWS('Summary '!G$2:'Summary '!G8))),"")</f>
        <v/>
      </c>
      <c r="J75" s="45"/>
      <c r="K75" s="302"/>
      <c r="L75" s="303"/>
      <c r="M75" s="224"/>
      <c r="N75" s="186" t="str">
        <f>IF(LEN(H75)&gt;0,IF(ISBLANK(M75),ROUND(IFERROR(VLOOKUP(I75,Stipends!$A$2:$B$28,2,)*H75,10000*H75),4),ROUND(M75,2)),"")</f>
        <v/>
      </c>
      <c r="O75" s="134" t="str">
        <f t="shared" si="12"/>
        <v/>
      </c>
      <c r="P75" s="135">
        <f>IFERROR(ROUND(IF(I75="Industrial Post Doc",'Reference worksheet Do NOT edit'!$O$6,IF(I75="College 10k",10000,VLOOKUP(G75,'Reference worksheet Do NOT edit'!$M$4:$O$5,3,FALSE)))*H75+R75,4),0)</f>
        <v>0</v>
      </c>
      <c r="Q75" s="135">
        <f>IFERROR(ROUND(IF(I75="Industrial Post Doc",'Reference worksheet Do NOT edit'!$N$6,IF(I75="College 10k",5000,SUMIF('Reference worksheet Do NOT edit'!$M$4:$M$5,G75,'Reference worksheet Do NOT edit'!$N$4:$N$5)))*H75,4),0)+IF(J75="Industry Co-Funded",(4000*H75),0)</f>
        <v>0</v>
      </c>
      <c r="R75" s="47"/>
      <c r="S75" s="134">
        <f t="shared" si="11"/>
        <v>0</v>
      </c>
    </row>
    <row r="76" spans="1:16380" ht="24" customHeight="1" x14ac:dyDescent="0.25">
      <c r="A76" s="8"/>
      <c r="B76" s="142" t="str">
        <f t="array" ref="B76">IFERROR(INDEX('Summary '!$B$16:$B$35,SMALL(IF('Summary '!$J$16:$J$35&gt;0,ROW('Summary '!$B$16:$B$35)-ROW('Summary '!B$16)+1),ROWS('Summary '!B$2:'Summary '!B9))),"")</f>
        <v/>
      </c>
      <c r="C76" s="142" t="str">
        <f t="array" ref="C76">IFERROR(INDEX('Summary '!$C$16:$C$35,SMALL(IF('Summary '!$J$16:$J$35&gt;0,ROW('Summary '!$C$16:$C$35)-ROW('Summary '!C$16)+1),ROWS('Summary '!C$2:'Summary '!C9))),"")</f>
        <v/>
      </c>
      <c r="D76" s="142" t="str">
        <f t="array" ref="D76">IFERROR(INDEX('Summary '!$D$16:$D$35,SMALL(IF('Summary '!$J$16:$J$35&gt;0,ROW('Summary '!$D$16:$D$35)-ROW('Summary '!D$16)+1),ROWS('Summary '!D$2:'Summary '!D9))),"")</f>
        <v/>
      </c>
      <c r="E76" s="131" t="str">
        <f t="array" ref="E76">IFERROR(INDEX('Summary '!$E$16:$E$35,SMALL(IF('Summary '!$J$16:$J$35&gt;0,ROW('Summary '!$E$16:$E$35)-ROW('Summary '!E$16)+1),ROWS('Summary '!D$2:'Summary '!D9))),"")</f>
        <v/>
      </c>
      <c r="F76" s="132" t="str">
        <f t="array" ref="F76">IFERROR(INDEX('Summary '!$F$16:$F$35,SMALL(IF('Summary '!$J$16:$J$35&gt;0,ROW('Summary '!$F$16:$F$35)-ROW('Summary '!F$16)+1),ROWS('Summary '!F$2:'Summary '!F9))),"")</f>
        <v/>
      </c>
      <c r="G76" s="132" t="str">
        <f>IF(LEN(H76)&gt;0,'Summary '!$I$3,"")</f>
        <v/>
      </c>
      <c r="H76" s="133" t="str">
        <f t="array" ref="H76">IFERROR(INDEX('Summary '!$J$16:$J$35,SMALL(IF('Summary '!$J$16:$J$35&gt;0,ROW('Summary '!$J$16:$J$35)-ROW('Summary '!J$16)+1),ROWS('Summary '!H$2:'Summary '!H9))),"")</f>
        <v/>
      </c>
      <c r="I76" s="184" t="str">
        <f t="array" ref="I76">IFERROR(INDEX('Summary '!$G$16:$G$35,SMALL(IF('Summary '!$J$16:$J$35&gt;0,ROW('Summary '!$G$16:$G$35)-ROW('Summary '!G$16)+1),ROWS('Summary '!G$2:'Summary '!G9))),"")</f>
        <v/>
      </c>
      <c r="J76" s="45"/>
      <c r="K76" s="302"/>
      <c r="L76" s="303"/>
      <c r="M76" s="224"/>
      <c r="N76" s="186" t="str">
        <f>IF(LEN(H76)&gt;0,IF(ISBLANK(M76),ROUND(IFERROR(VLOOKUP(I76,Stipends!$A$2:$B$28,2,)*H76,10000*H76),4),ROUND(M76,2)),"")</f>
        <v/>
      </c>
      <c r="O76" s="134" t="str">
        <f t="shared" si="12"/>
        <v/>
      </c>
      <c r="P76" s="135">
        <f>IFERROR(ROUND(IF(I76="Industrial Post Doc",'Reference worksheet Do NOT edit'!$O$6,IF(I76="College 10k",10000,VLOOKUP(G76,'Reference worksheet Do NOT edit'!$M$4:$O$5,3,FALSE)))*H76+R76,4),0)</f>
        <v>0</v>
      </c>
      <c r="Q76" s="135">
        <f>IFERROR(ROUND(IF(I76="Industrial Post Doc",'Reference worksheet Do NOT edit'!$N$6,IF(I76="College 10k",5000,SUMIF('Reference worksheet Do NOT edit'!$M$4:$M$5,G76,'Reference worksheet Do NOT edit'!$N$4:$N$5)))*H76,4),0)+IF(J76="Industry Co-Funded",(4000*H76),0)</f>
        <v>0</v>
      </c>
      <c r="R76" s="47"/>
      <c r="S76" s="134">
        <f t="shared" si="11"/>
        <v>0</v>
      </c>
    </row>
    <row r="77" spans="1:16380" ht="24" customHeight="1" x14ac:dyDescent="0.25">
      <c r="A77" s="8"/>
      <c r="B77" s="142" t="str">
        <f t="array" ref="B77">IFERROR(INDEX('Summary '!$B$16:$B$35,SMALL(IF('Summary '!$J$16:$J$35&gt;0,ROW('Summary '!$B$16:$B$35)-ROW('Summary '!B$16)+1),ROWS('Summary '!B$2:'Summary '!B10))),"")</f>
        <v/>
      </c>
      <c r="C77" s="142" t="str">
        <f t="array" ref="C77">IFERROR(INDEX('Summary '!$C$16:$C$35,SMALL(IF('Summary '!$J$16:$J$35&gt;0,ROW('Summary '!$C$16:$C$35)-ROW('Summary '!C$16)+1),ROWS('Summary '!C$2:'Summary '!C10))),"")</f>
        <v/>
      </c>
      <c r="D77" s="142" t="str">
        <f t="array" ref="D77">IFERROR(INDEX('Summary '!$D$16:$D$35,SMALL(IF('Summary '!$J$16:$J$35&gt;0,ROW('Summary '!$D$16:$D$35)-ROW('Summary '!D$16)+1),ROWS('Summary '!D$2:'Summary '!D10))),"")</f>
        <v/>
      </c>
      <c r="E77" s="131" t="str">
        <f t="array" ref="E77">IFERROR(INDEX('Summary '!$E$16:$E$35,SMALL(IF('Summary '!$J$16:$J$35&gt;0,ROW('Summary '!$E$16:$E$35)-ROW('Summary '!E$16)+1),ROWS('Summary '!D$2:'Summary '!D10))),"")</f>
        <v/>
      </c>
      <c r="F77" s="132" t="str">
        <f t="array" ref="F77">IFERROR(INDEX('Summary '!$F$16:$F$35,SMALL(IF('Summary '!$J$16:$J$35&gt;0,ROW('Summary '!$F$16:$F$35)-ROW('Summary '!F$16)+1),ROWS('Summary '!F$2:'Summary '!F10))),"")</f>
        <v/>
      </c>
      <c r="G77" s="132" t="str">
        <f>IF(LEN(H77)&gt;0,'Summary '!$I$3,"")</f>
        <v/>
      </c>
      <c r="H77" s="133" t="str">
        <f t="array" ref="H77">IFERROR(INDEX('Summary '!$J$16:$J$35,SMALL(IF('Summary '!$J$16:$J$35&gt;0,ROW('Summary '!$J$16:$J$35)-ROW('Summary '!J$16)+1),ROWS('Summary '!H$2:'Summary '!H10))),"")</f>
        <v/>
      </c>
      <c r="I77" s="184" t="str">
        <f t="array" ref="I77">IFERROR(INDEX('Summary '!$G$16:$G$35,SMALL(IF('Summary '!$J$16:$J$35&gt;0,ROW('Summary '!$G$16:$G$35)-ROW('Summary '!G$16)+1),ROWS('Summary '!G$2:'Summary '!G10))),"")</f>
        <v/>
      </c>
      <c r="J77" s="45"/>
      <c r="K77" s="302"/>
      <c r="L77" s="303"/>
      <c r="M77" s="224"/>
      <c r="N77" s="186" t="str">
        <f>IF(LEN(H77)&gt;0,IF(ISBLANK(M77),ROUND(IFERROR(VLOOKUP(I77,Stipends!$A$2:$B$28,2,)*H77,10000*H77),4),ROUND(M77,2)),"")</f>
        <v/>
      </c>
      <c r="O77" s="134" t="str">
        <f t="shared" si="12"/>
        <v/>
      </c>
      <c r="P77" s="135">
        <f>IFERROR(ROUND(IF(I77="Industrial Post Doc",'Reference worksheet Do NOT edit'!$O$6,IF(I77="College 10k",10000,VLOOKUP(G77,'Reference worksheet Do NOT edit'!$M$4:$O$5,3,FALSE)))*H77+R77,4),0)</f>
        <v>0</v>
      </c>
      <c r="Q77" s="135">
        <f>IFERROR(ROUND(IF(I77="Industrial Post Doc",'Reference worksheet Do NOT edit'!$N$6,IF(I77="College 10k",5000,SUMIF('Reference worksheet Do NOT edit'!$M$4:$M$5,G77,'Reference worksheet Do NOT edit'!$N$4:$N$5)))*H77,4),0)+IF(J77="Industry Co-Funded",(4000*H77),0)</f>
        <v>0</v>
      </c>
      <c r="R77" s="47"/>
      <c r="S77" s="134">
        <f t="shared" si="11"/>
        <v>0</v>
      </c>
    </row>
    <row r="78" spans="1:16380" ht="24" customHeight="1" x14ac:dyDescent="0.25">
      <c r="A78" s="8"/>
      <c r="B78" s="142" t="str">
        <f t="array" ref="B78">IFERROR(INDEX('Summary '!$B$16:$B$35,SMALL(IF('Summary '!$J$16:$J$35&gt;0,ROW('Summary '!$B$16:$B$35)-ROW('Summary '!B$16)+1),ROWS('Summary '!B$2:'Summary '!B11))),"")</f>
        <v/>
      </c>
      <c r="C78" s="142" t="str">
        <f t="array" ref="C78">IFERROR(INDEX('Summary '!$C$16:$C$35,SMALL(IF('Summary '!$J$16:$J$35&gt;0,ROW('Summary '!$C$16:$C$35)-ROW('Summary '!C$16)+1),ROWS('Summary '!C$2:'Summary '!C11))),"")</f>
        <v/>
      </c>
      <c r="D78" s="142" t="str">
        <f t="array" ref="D78">IFERROR(INDEX('Summary '!$D$16:$D$35,SMALL(IF('Summary '!$J$16:$J$35&gt;0,ROW('Summary '!$D$16:$D$35)-ROW('Summary '!D$16)+1),ROWS('Summary '!D$2:'Summary '!D11))),"")</f>
        <v/>
      </c>
      <c r="E78" s="131" t="str">
        <f t="array" ref="E78">IFERROR(INDEX('Summary '!$E$16:$E$35,SMALL(IF('Summary '!$J$16:$J$35&gt;0,ROW('Summary '!$E$16:$E$35)-ROW('Summary '!E$16)+1),ROWS('Summary '!D$2:'Summary '!D11))),"")</f>
        <v/>
      </c>
      <c r="F78" s="132" t="str">
        <f t="array" ref="F78">IFERROR(INDEX('Summary '!$F$16:$F$35,SMALL(IF('Summary '!$J$16:$J$35&gt;0,ROW('Summary '!$F$16:$F$35)-ROW('Summary '!F$16)+1),ROWS('Summary '!F$2:'Summary '!F11))),"")</f>
        <v/>
      </c>
      <c r="G78" s="132" t="str">
        <f>IF(LEN(H78)&gt;0,'Summary '!$I$3,"")</f>
        <v/>
      </c>
      <c r="H78" s="133" t="str">
        <f t="array" ref="H78">IFERROR(INDEX('Summary '!$J$16:$J$35,SMALL(IF('Summary '!$J$16:$J$35&gt;0,ROW('Summary '!$J$16:$J$35)-ROW('Summary '!J$16)+1),ROWS('Summary '!H$2:'Summary '!H11))),"")</f>
        <v/>
      </c>
      <c r="I78" s="184" t="str">
        <f t="array" ref="I78">IFERROR(INDEX('Summary '!$G$16:$G$35,SMALL(IF('Summary '!$J$16:$J$35&gt;0,ROW('Summary '!$G$16:$G$35)-ROW('Summary '!G$16)+1),ROWS('Summary '!G$2:'Summary '!G11))),"")</f>
        <v/>
      </c>
      <c r="J78" s="45"/>
      <c r="K78" s="302"/>
      <c r="L78" s="303"/>
      <c r="M78" s="224"/>
      <c r="N78" s="186" t="str">
        <f>IF(LEN(H78)&gt;0,IF(ISBLANK(M78),ROUND(IFERROR(VLOOKUP(I78,Stipends!$A$2:$B$28,2,)*H78,10000*H78),4),ROUND(M78,2)),"")</f>
        <v/>
      </c>
      <c r="O78" s="134" t="str">
        <f t="shared" si="12"/>
        <v/>
      </c>
      <c r="P78" s="135">
        <f>IFERROR(ROUND(IF(I78="Industrial Post Doc",'Reference worksheet Do NOT edit'!$O$6,IF(I78="College 10k",10000,VLOOKUP(G78,'Reference worksheet Do NOT edit'!$M$4:$O$5,3,FALSE)))*H78+R78,4),0)</f>
        <v>0</v>
      </c>
      <c r="Q78" s="135">
        <f>IFERROR(ROUND(IF(I78="Industrial Post Doc",'Reference worksheet Do NOT edit'!$N$6,IF(I78="College 10k",5000,SUMIF('Reference worksheet Do NOT edit'!$M$4:$M$5,G78,'Reference worksheet Do NOT edit'!$N$4:$N$5)))*H78,4),0)+IF(J78="Industry Co-Funded",(4000*H78),0)</f>
        <v>0</v>
      </c>
      <c r="R78" s="47"/>
      <c r="S78" s="134">
        <f t="shared" si="11"/>
        <v>0</v>
      </c>
    </row>
    <row r="79" spans="1:16380" ht="24" customHeight="1" x14ac:dyDescent="0.25">
      <c r="A79" s="8"/>
      <c r="B79" s="142" t="str">
        <f t="array" ref="B79">IFERROR(INDEX('Summary '!$B$16:$B$35,SMALL(IF('Summary '!$J$16:$J$35&gt;0,ROW('Summary '!$B$16:$B$35)-ROW('Summary '!B$16)+1),ROWS('Summary '!B$2:'Summary '!B12))),"")</f>
        <v/>
      </c>
      <c r="C79" s="142" t="str">
        <f t="array" ref="C79">IFERROR(INDEX('Summary '!$C$16:$C$35,SMALL(IF('Summary '!$J$16:$J$35&gt;0,ROW('Summary '!$C$16:$C$35)-ROW('Summary '!C$16)+1),ROWS('Summary '!C$2:'Summary '!C12))),"")</f>
        <v/>
      </c>
      <c r="D79" s="142" t="str">
        <f t="array" ref="D79">IFERROR(INDEX('Summary '!$D$16:$D$35,SMALL(IF('Summary '!$J$16:$J$35&gt;0,ROW('Summary '!$D$16:$D$35)-ROW('Summary '!D$16)+1),ROWS('Summary '!D$2:'Summary '!D12))),"")</f>
        <v/>
      </c>
      <c r="E79" s="131" t="str">
        <f t="array" ref="E79">IFERROR(INDEX('Summary '!$E$16:$E$35,SMALL(IF('Summary '!$J$16:$J$35&gt;0,ROW('Summary '!$E$16:$E$35)-ROW('Summary '!E$16)+1),ROWS('Summary '!D$2:'Summary '!D12))),"")</f>
        <v/>
      </c>
      <c r="F79" s="132" t="str">
        <f t="array" ref="F79">IFERROR(INDEX('Summary '!$F$16:$F$35,SMALL(IF('Summary '!$J$16:$J$35&gt;0,ROW('Summary '!$F$16:$F$35)-ROW('Summary '!F$16)+1),ROWS('Summary '!F$2:'Summary '!F12))),"")</f>
        <v/>
      </c>
      <c r="G79" s="132" t="str">
        <f>IF(LEN(H79)&gt;0,'Summary '!$I$3,"")</f>
        <v/>
      </c>
      <c r="H79" s="133" t="str">
        <f t="array" ref="H79">IFERROR(INDEX('Summary '!$J$16:$J$35,SMALL(IF('Summary '!$J$16:$J$35&gt;0,ROW('Summary '!$J$16:$J$35)-ROW('Summary '!J$16)+1),ROWS('Summary '!H$2:'Summary '!H12))),"")</f>
        <v/>
      </c>
      <c r="I79" s="184" t="str">
        <f t="array" ref="I79">IFERROR(INDEX('Summary '!$G$16:$G$35,SMALL(IF('Summary '!$J$16:$J$35&gt;0,ROW('Summary '!$G$16:$G$35)-ROW('Summary '!G$16)+1),ROWS('Summary '!G$2:'Summary '!G12))),"")</f>
        <v/>
      </c>
      <c r="J79" s="45"/>
      <c r="K79" s="302"/>
      <c r="L79" s="303"/>
      <c r="M79" s="224"/>
      <c r="N79" s="186" t="str">
        <f>IF(LEN(H79)&gt;0,IF(ISBLANK(M79),ROUND(IFERROR(VLOOKUP(I79,Stipends!$A$2:$B$28,2,)*H79,10000*H79),4),ROUND(M79,2)),"")</f>
        <v/>
      </c>
      <c r="O79" s="134" t="str">
        <f t="shared" si="12"/>
        <v/>
      </c>
      <c r="P79" s="135">
        <f>IFERROR(ROUND(IF(I79="Industrial Post Doc",'Reference worksheet Do NOT edit'!$O$6,IF(I79="College 10k",10000,VLOOKUP(G79,'Reference worksheet Do NOT edit'!$M$4:$O$5,3,FALSE)))*H79+R79,4),0)</f>
        <v>0</v>
      </c>
      <c r="Q79" s="135">
        <f>IFERROR(ROUND(IF(I79="Industrial Post Doc",'Reference worksheet Do NOT edit'!$N$6,IF(I79="College 10k",5000,SUMIF('Reference worksheet Do NOT edit'!$M$4:$M$5,G79,'Reference worksheet Do NOT edit'!$N$4:$N$5)))*H79,4),0)+IF(J79="Industry Co-Funded",(4000*H79),0)</f>
        <v>0</v>
      </c>
      <c r="R79" s="47"/>
      <c r="S79" s="134">
        <f t="shared" si="11"/>
        <v>0</v>
      </c>
    </row>
    <row r="80" spans="1:16380" ht="24" customHeight="1" x14ac:dyDescent="0.25">
      <c r="A80" s="8"/>
      <c r="B80" s="142" t="str">
        <f t="array" ref="B80">IFERROR(INDEX('Summary '!$B$16:$B$35,SMALL(IF('Summary '!$J$16:$J$35&gt;0,ROW('Summary '!$B$16:$B$35)-ROW('Summary '!B$16)+1),ROWS('Summary '!B$2:'Summary '!B13))),"")</f>
        <v/>
      </c>
      <c r="C80" s="142" t="str">
        <f t="array" ref="C80">IFERROR(INDEX('Summary '!$C$16:$C$35,SMALL(IF('Summary '!$J$16:$J$35&gt;0,ROW('Summary '!$C$16:$C$35)-ROW('Summary '!C$16)+1),ROWS('Summary '!C$2:'Summary '!C13))),"")</f>
        <v/>
      </c>
      <c r="D80" s="142" t="str">
        <f t="array" ref="D80">IFERROR(INDEX('Summary '!$D$16:$D$35,SMALL(IF('Summary '!$J$16:$J$35&gt;0,ROW('Summary '!$D$16:$D$35)-ROW('Summary '!D$16)+1),ROWS('Summary '!D$2:'Summary '!D13))),"")</f>
        <v/>
      </c>
      <c r="E80" s="131" t="str">
        <f t="array" ref="E80">IFERROR(INDEX('Summary '!$E$16:$E$35,SMALL(IF('Summary '!$J$16:$J$35&gt;0,ROW('Summary '!$E$16:$E$35)-ROW('Summary '!E$16)+1),ROWS('Summary '!D$2:'Summary '!D13))),"")</f>
        <v/>
      </c>
      <c r="F80" s="132" t="str">
        <f t="array" ref="F80">IFERROR(INDEX('Summary '!$F$16:$F$35,SMALL(IF('Summary '!$J$16:$J$35&gt;0,ROW('Summary '!$F$16:$F$35)-ROW('Summary '!F$16)+1),ROWS('Summary '!F$2:'Summary '!F13))),"")</f>
        <v/>
      </c>
      <c r="G80" s="132" t="str">
        <f>IF(LEN(H80)&gt;0,'Summary '!$I$3,"")</f>
        <v/>
      </c>
      <c r="H80" s="133" t="str">
        <f t="array" ref="H80">IFERROR(INDEX('Summary '!$J$16:$J$35,SMALL(IF('Summary '!$J$16:$J$35&gt;0,ROW('Summary '!$J$16:$J$35)-ROW('Summary '!J$16)+1),ROWS('Summary '!H$2:'Summary '!H13))),"")</f>
        <v/>
      </c>
      <c r="I80" s="184" t="str">
        <f t="array" ref="I80">IFERROR(INDEX('Summary '!$G$16:$G$35,SMALL(IF('Summary '!$J$16:$J$35&gt;0,ROW('Summary '!$G$16:$G$35)-ROW('Summary '!G$16)+1),ROWS('Summary '!G$2:'Summary '!G13))),"")</f>
        <v/>
      </c>
      <c r="J80" s="45"/>
      <c r="K80" s="302"/>
      <c r="L80" s="303"/>
      <c r="M80" s="224"/>
      <c r="N80" s="186" t="str">
        <f>IF(LEN(H80)&gt;0,IF(ISBLANK(M80),ROUND(IFERROR(VLOOKUP(I80,Stipends!$A$2:$B$28,2,)*H80,10000*H80),4),ROUND(M80,2)),"")</f>
        <v/>
      </c>
      <c r="O80" s="134" t="str">
        <f t="shared" si="12"/>
        <v/>
      </c>
      <c r="P80" s="135">
        <f>IFERROR(ROUND(IF(I80="Industrial Post Doc",'Reference worksheet Do NOT edit'!$O$6,IF(I80="College 10k",10000,VLOOKUP(G80,'Reference worksheet Do NOT edit'!$M$4:$O$5,3,FALSE)))*H80+R80,4),0)</f>
        <v>0</v>
      </c>
      <c r="Q80" s="135">
        <f>IFERROR(ROUND(IF(I80="Industrial Post Doc",'Reference worksheet Do NOT edit'!$N$6,IF(I80="College 10k",5000,SUMIF('Reference worksheet Do NOT edit'!$M$4:$M$5,G80,'Reference worksheet Do NOT edit'!$N$4:$N$5)))*H80,4),0)+IF(J80="Industry Co-Funded",(4000*H80),0)</f>
        <v>0</v>
      </c>
      <c r="R80" s="47"/>
      <c r="S80" s="134">
        <f t="shared" si="11"/>
        <v>0</v>
      </c>
    </row>
    <row r="81" spans="1:19" ht="24" customHeight="1" x14ac:dyDescent="0.25">
      <c r="A81" s="8"/>
      <c r="B81" s="142" t="str">
        <f t="array" ref="B81">IFERROR(INDEX('Summary '!$B$16:$B$35,SMALL(IF('Summary '!$J$16:$J$35&gt;0,ROW('Summary '!$B$16:$B$35)-ROW('Summary '!B$16)+1),ROWS('Summary '!B$2:'Summary '!B14))),"")</f>
        <v/>
      </c>
      <c r="C81" s="142" t="str">
        <f t="array" ref="C81">IFERROR(INDEX('Summary '!$C$16:$C$35,SMALL(IF('Summary '!$J$16:$J$35&gt;0,ROW('Summary '!$C$16:$C$35)-ROW('Summary '!C$16)+1),ROWS('Summary '!C$2:'Summary '!C14))),"")</f>
        <v/>
      </c>
      <c r="D81" s="142" t="str">
        <f t="array" ref="D81">IFERROR(INDEX('Summary '!$D$16:$D$35,SMALL(IF('Summary '!$J$16:$J$35&gt;0,ROW('Summary '!$D$16:$D$35)-ROW('Summary '!D$16)+1),ROWS('Summary '!D$2:'Summary '!D14))),"")</f>
        <v/>
      </c>
      <c r="E81" s="131" t="str">
        <f t="array" ref="E81">IFERROR(INDEX('Summary '!$E$16:$E$35,SMALL(IF('Summary '!$J$16:$J$35&gt;0,ROW('Summary '!$E$16:$E$35)-ROW('Summary '!E$16)+1),ROWS('Summary '!D$2:'Summary '!D14))),"")</f>
        <v/>
      </c>
      <c r="F81" s="132" t="str">
        <f t="array" ref="F81">IFERROR(INDEX('Summary '!$F$16:$F$35,SMALL(IF('Summary '!$J$16:$J$35&gt;0,ROW('Summary '!$F$16:$F$35)-ROW('Summary '!F$16)+1),ROWS('Summary '!F$2:'Summary '!F14))),"")</f>
        <v/>
      </c>
      <c r="G81" s="132" t="str">
        <f>IF(LEN(H81)&gt;0,'Summary '!$I$3,"")</f>
        <v/>
      </c>
      <c r="H81" s="133" t="str">
        <f t="array" ref="H81">IFERROR(INDEX('Summary '!$J$16:$J$35,SMALL(IF('Summary '!$J$16:$J$35&gt;0,ROW('Summary '!$J$16:$J$35)-ROW('Summary '!J$16)+1),ROWS('Summary '!H$2:'Summary '!I14))),"")</f>
        <v/>
      </c>
      <c r="I81" s="184" t="str">
        <f t="array" ref="I81">IFERROR(INDEX('Summary '!$G$16:$G$35,SMALL(IF('Summary '!$J$16:$J$35&gt;0,ROW('Summary '!$G$16:$G$35)-ROW('Summary '!G$16)+1),ROWS('Summary '!G$2:'Summary '!G14))),"")</f>
        <v/>
      </c>
      <c r="J81" s="45"/>
      <c r="K81" s="302"/>
      <c r="L81" s="303"/>
      <c r="M81" s="224"/>
      <c r="N81" s="186" t="str">
        <f>IF(LEN(H81)&gt;0,IF(ISBLANK(M81),ROUND(IFERROR(VLOOKUP(I81,Stipends!$A$2:$B$28,2,)*H81,10000*H81),4),ROUND(M81,2)),"")</f>
        <v/>
      </c>
      <c r="O81" s="134" t="str">
        <f t="shared" si="12"/>
        <v/>
      </c>
      <c r="P81" s="135">
        <f>IFERROR(ROUND(IF(I81="Industrial Post Doc",'Reference worksheet Do NOT edit'!$O$6,IF(I81="College 10k",10000,VLOOKUP(G81,'Reference worksheet Do NOT edit'!$M$4:$O$5,3,FALSE)))*H81+R81,4),0)</f>
        <v>0</v>
      </c>
      <c r="Q81" s="135">
        <f>IFERROR(ROUND(IF(I81="Industrial Post Doc",'Reference worksheet Do NOT edit'!$N$6,IF(I81="College 10k",5000,SUMIF('Reference worksheet Do NOT edit'!$M$4:$M$5,G81,'Reference worksheet Do NOT edit'!$N$4:$N$5)))*H81,4),0)+IF(J81="Industry Co-Funded",(4000*H81),0)</f>
        <v>0</v>
      </c>
      <c r="R81" s="47"/>
      <c r="S81" s="134">
        <f t="shared" si="11"/>
        <v>0</v>
      </c>
    </row>
    <row r="82" spans="1:19" ht="24" customHeight="1" x14ac:dyDescent="0.25">
      <c r="A82" s="8"/>
      <c r="B82" s="142" t="str">
        <f t="array" ref="B82">IFERROR(INDEX('Summary '!$B$16:$B$35,SMALL(IF('Summary '!$J$16:$J$35&gt;0,ROW('Summary '!$B$16:$B$35)-ROW('Summary '!B$16)+1),ROWS('Summary '!B$2:'Summary '!B15))),"")</f>
        <v/>
      </c>
      <c r="C82" s="142" t="str">
        <f t="array" ref="C82">IFERROR(INDEX('Summary '!$C$16:$C$35,SMALL(IF('Summary '!$J$16:$J$35&gt;0,ROW('Summary '!$C$16:$C$35)-ROW('Summary '!C$16)+1),ROWS('Summary '!C$2:'Summary '!C15))),"")</f>
        <v/>
      </c>
      <c r="D82" s="142" t="str">
        <f t="array" ref="D82">IFERROR(INDEX('Summary '!$D$16:$D$35,SMALL(IF('Summary '!$J$16:$J$35&gt;0,ROW('Summary '!$D$16:$D$35)-ROW('Summary '!D$16)+1),ROWS('Summary '!D$2:'Summary '!D15))),"")</f>
        <v/>
      </c>
      <c r="E82" s="131" t="str">
        <f t="array" ref="E82">IFERROR(INDEX('Summary '!$E$16:$E$35,SMALL(IF('Summary '!$J$16:$J$35&gt;0,ROW('Summary '!$E$16:$E$35)-ROW('Summary '!E$16)+1),ROWS('Summary '!D$2:'Summary '!D15))),"")</f>
        <v/>
      </c>
      <c r="F82" s="132" t="str">
        <f t="array" ref="F82">IFERROR(INDEX('Summary '!$F$16:$F$35,SMALL(IF('Summary '!$J$16:$J$35&gt;0,ROW('Summary '!$F$16:$F$35)-ROW('Summary '!F$16)+1),ROWS('Summary '!F$2:'Summary '!F15))),"")</f>
        <v/>
      </c>
      <c r="G82" s="132" t="str">
        <f>IF(LEN(H82)&gt;0,'Summary '!$I$3,"")</f>
        <v/>
      </c>
      <c r="H82" s="133" t="str">
        <f t="array" ref="H82">IFERROR(INDEX('Summary '!$J$16:$J$35,SMALL(IF('Summary '!$J$16:$J$35&gt;0,ROW('Summary '!$J$16:$J$35)-ROW('Summary '!J$16)+1),ROWS('Summary '!H$2:'Summary '!I15))),"")</f>
        <v/>
      </c>
      <c r="I82" s="184" t="str">
        <f t="array" ref="I82">IFERROR(INDEX('Summary '!$G$16:$G$35,SMALL(IF('Summary '!$J$16:$J$35&gt;0,ROW('Summary '!$G$16:$G$35)-ROW('Summary '!G$16)+1),ROWS('Summary '!G$2:'Summary '!G15))),"")</f>
        <v/>
      </c>
      <c r="J82" s="45"/>
      <c r="K82" s="302"/>
      <c r="L82" s="303"/>
      <c r="M82" s="224"/>
      <c r="N82" s="186" t="str">
        <f>IF(LEN(H82)&gt;0,IF(ISBLANK(M82),ROUND(IFERROR(VLOOKUP(I82,Stipends!$A$2:$B$28,2,)*H82,10000*H82),4),ROUND(M82,2)),"")</f>
        <v/>
      </c>
      <c r="O82" s="134" t="str">
        <f t="shared" si="12"/>
        <v/>
      </c>
      <c r="P82" s="135">
        <f>IFERROR(ROUND(IF(I82="Industrial Post Doc",'Reference worksheet Do NOT edit'!$O$6,IF(I82="College 10k",10000,VLOOKUP(G82,'Reference worksheet Do NOT edit'!$M$4:$O$5,3,FALSE)))*H82+R82,4),0)</f>
        <v>0</v>
      </c>
      <c r="Q82" s="135">
        <f>IFERROR(ROUND(IF(I82="Industrial Post Doc",'Reference worksheet Do NOT edit'!$N$6,IF(I82="College 10k",5000,SUMIF('Reference worksheet Do NOT edit'!$M$4:$M$5,G82,'Reference worksheet Do NOT edit'!$N$4:$N$5)))*H82,4),0)+IF(J82="Industry Co-Funded",(4000*H82),0)</f>
        <v>0</v>
      </c>
      <c r="R82" s="47"/>
      <c r="S82" s="134">
        <f t="shared" si="11"/>
        <v>0</v>
      </c>
    </row>
    <row r="83" spans="1:19" ht="24" customHeight="1" x14ac:dyDescent="0.25">
      <c r="A83" s="8"/>
      <c r="B83" s="142" t="str">
        <f t="array" ref="B83">IFERROR(INDEX('Summary '!$B$16:$B$35,SMALL(IF('Summary '!$J$16:$J$35&gt;0,ROW('Summary '!$B$16:$B$35)-ROW('Summary '!B$16)+1),ROWS('Summary '!B$2:'Summary '!B16))),"")</f>
        <v/>
      </c>
      <c r="C83" s="142" t="str">
        <f t="array" ref="C83">IFERROR(INDEX('Summary '!$C$16:$C$35,SMALL(IF('Summary '!$J$16:$J$35&gt;0,ROW('Summary '!$C$16:$C$35)-ROW('Summary '!C$16)+1),ROWS('Summary '!C$2:'Summary '!C16))),"")</f>
        <v/>
      </c>
      <c r="D83" s="142" t="str">
        <f t="array" ref="D83">IFERROR(INDEX('Summary '!$D$16:$D$35,SMALL(IF('Summary '!$J$16:$J$35&gt;0,ROW('Summary '!$D$16:$D$35)-ROW('Summary '!D$16)+1),ROWS('Summary '!D$2:'Summary '!D16))),"")</f>
        <v/>
      </c>
      <c r="E83" s="131" t="str">
        <f t="array" ref="E83">IFERROR(INDEX('Summary '!$E$16:$E$35,SMALL(IF('Summary '!$J$16:$J$35&gt;0,ROW('Summary '!$E$16:$E$35)-ROW('Summary '!E$16)+1),ROWS('Summary '!D$2:'Summary '!D16))),"")</f>
        <v/>
      </c>
      <c r="F83" s="132" t="str">
        <f t="array" ref="F83">IFERROR(INDEX('Summary '!$F$16:$F$35,SMALL(IF('Summary '!$J$16:$J$35&gt;0,ROW('Summary '!$F$16:$F$35)-ROW('Summary '!F$16)+1),ROWS('Summary '!F$2:'Summary '!F16))),"")</f>
        <v/>
      </c>
      <c r="G83" s="132" t="str">
        <f>IF(LEN(H83)&gt;0,'Summary '!$I$3,"")</f>
        <v/>
      </c>
      <c r="H83" s="133" t="str">
        <f t="array" ref="H83">IFERROR(INDEX('Summary '!$J$16:$J$35,SMALL(IF('Summary '!$J$16:$J$35&gt;0,ROW('Summary '!$J$16:$J$35)-ROW('Summary '!J$16)+1),ROWS('Summary '!H$2:'Summary '!I16))),"")</f>
        <v/>
      </c>
      <c r="I83" s="184" t="str">
        <f t="array" ref="I83">IFERROR(INDEX('Summary '!$G$16:$G$35,SMALL(IF('Summary '!$J$16:$J$35&gt;0,ROW('Summary '!$G$16:$G$35)-ROW('Summary '!G$16)+1),ROWS('Summary '!G$2:'Summary '!G16))),"")</f>
        <v/>
      </c>
      <c r="J83" s="45"/>
      <c r="K83" s="302"/>
      <c r="L83" s="303"/>
      <c r="M83" s="224"/>
      <c r="N83" s="186" t="str">
        <f>IF(LEN(H83)&gt;0,IF(ISBLANK(M83),ROUND(IFERROR(VLOOKUP(I83,Stipends!$A$2:$B$28,2,)*H83,10000*H83),4),ROUND(M83,2)),"")</f>
        <v/>
      </c>
      <c r="O83" s="134" t="str">
        <f t="shared" si="12"/>
        <v/>
      </c>
      <c r="P83" s="135">
        <f>IFERROR(ROUND(IF(I83="Industrial Post Doc",'Reference worksheet Do NOT edit'!$O$6,IF(I83="College 10k",10000,VLOOKUP(G83,'Reference worksheet Do NOT edit'!$M$4:$O$5,3,FALSE)))*H83+R83,4),0)</f>
        <v>0</v>
      </c>
      <c r="Q83" s="135">
        <f>IFERROR(ROUND(IF(I83="Industrial Post Doc",'Reference worksheet Do NOT edit'!$N$6,IF(I83="College 10k",5000,SUMIF('Reference worksheet Do NOT edit'!$M$4:$M$5,G83,'Reference worksheet Do NOT edit'!$N$4:$N$5)))*H83,4),0)+IF(J83="Industry Co-Funded",(4000*H83),0)</f>
        <v>0</v>
      </c>
      <c r="R83" s="47"/>
      <c r="S83" s="134">
        <f t="shared" si="11"/>
        <v>0</v>
      </c>
    </row>
    <row r="84" spans="1:19" ht="24" customHeight="1" x14ac:dyDescent="0.25">
      <c r="A84" s="8"/>
      <c r="B84" s="142" t="str">
        <f t="array" ref="B84">IFERROR(INDEX('Summary '!$B$16:$B$35,SMALL(IF('Summary '!$J$16:$J$35&gt;0,ROW('Summary '!$B$16:$B$35)-ROW('Summary '!B$16)+1),ROWS('Summary '!B$2:'Summary '!B17))),"")</f>
        <v/>
      </c>
      <c r="C84" s="142" t="str">
        <f t="array" ref="C84">IFERROR(INDEX('Summary '!$C$16:$C$35,SMALL(IF('Summary '!$J$16:$J$35&gt;0,ROW('Summary '!$C$16:$C$35)-ROW('Summary '!C$16)+1),ROWS('Summary '!C$2:'Summary '!C17))),"")</f>
        <v/>
      </c>
      <c r="D84" s="142" t="str">
        <f t="array" ref="D84">IFERROR(INDEX('Summary '!$D$16:$D$35,SMALL(IF('Summary '!$J$16:$J$35&gt;0,ROW('Summary '!$D$16:$D$35)-ROW('Summary '!D$16)+1),ROWS('Summary '!D$2:'Summary '!D17))),"")</f>
        <v/>
      </c>
      <c r="E84" s="131" t="str">
        <f t="array" ref="E84">IFERROR(INDEX('Summary '!$E$16:$E$35,SMALL(IF('Summary '!$J$16:$J$35&gt;0,ROW('Summary '!$E$16:$E$35)-ROW('Summary '!E$16)+1),ROWS('Summary '!D$2:'Summary '!D17))),"")</f>
        <v/>
      </c>
      <c r="F84" s="132" t="str">
        <f t="array" ref="F84">IFERROR(INDEX('Summary '!$F$16:$F$35,SMALL(IF('Summary '!$J$16:$J$35&gt;0,ROW('Summary '!$F$16:$F$35)-ROW('Summary '!F$16)+1),ROWS('Summary '!F$2:'Summary '!F17))),"")</f>
        <v/>
      </c>
      <c r="G84" s="132" t="str">
        <f>IF(LEN(H84)&gt;0,'Summary '!$I$3,"")</f>
        <v/>
      </c>
      <c r="H84" s="133" t="str">
        <f t="array" ref="H84">IFERROR(INDEX('Summary '!$J$16:$J$35,SMALL(IF('Summary '!$J$16:$J$35&gt;0,ROW('Summary '!$J$16:$J$35)-ROW('Summary '!J$16)+1),ROWS('Summary '!H$2:'Summary '!I17))),"")</f>
        <v/>
      </c>
      <c r="I84" s="184" t="str">
        <f t="array" ref="I84">IFERROR(INDEX('Summary '!$G$16:$G$35,SMALL(IF('Summary '!$J$16:$J$35&gt;0,ROW('Summary '!$G$16:$G$35)-ROW('Summary '!G$16)+1),ROWS('Summary '!G$2:'Summary '!G17))),"")</f>
        <v/>
      </c>
      <c r="J84" s="45"/>
      <c r="K84" s="302"/>
      <c r="L84" s="303"/>
      <c r="M84" s="224"/>
      <c r="N84" s="186" t="str">
        <f>IF(LEN(H84)&gt;0,IF(ISBLANK(M84),ROUND(IFERROR(VLOOKUP(I84,Stipends!$A$2:$B$28,2,)*H84,10000*H84),4),ROUND(M84,2)),"")</f>
        <v/>
      </c>
      <c r="O84" s="134" t="str">
        <f t="shared" si="12"/>
        <v/>
      </c>
      <c r="P84" s="135">
        <f>IFERROR(ROUND(IF(I84="Industrial Post Doc",'Reference worksheet Do NOT edit'!$O$6,IF(I84="College 10k",10000,VLOOKUP(G84,'Reference worksheet Do NOT edit'!$M$4:$O$5,3,FALSE)))*H84+R84,4),0)</f>
        <v>0</v>
      </c>
      <c r="Q84" s="135">
        <f>IFERROR(ROUND(IF(I84="Industrial Post Doc",'Reference worksheet Do NOT edit'!$N$6,IF(I84="College 10k",5000,SUMIF('Reference worksheet Do NOT edit'!$M$4:$M$5,G84,'Reference worksheet Do NOT edit'!$N$4:$N$5)))*H84,4),0)+IF(J84="Industry Co-Funded",(4000*H84),0)</f>
        <v>0</v>
      </c>
      <c r="R84" s="47"/>
      <c r="S84" s="134">
        <f t="shared" si="11"/>
        <v>0</v>
      </c>
    </row>
    <row r="85" spans="1:19" ht="24" customHeight="1" x14ac:dyDescent="0.25">
      <c r="A85" s="8"/>
      <c r="B85" s="142" t="str">
        <f t="array" ref="B85">IFERROR(INDEX('Summary '!$B$16:$B$35,SMALL(IF('Summary '!$J$16:$J$35&gt;0,ROW('Summary '!$B$16:$B$35)-ROW('Summary '!B$16)+1),ROWS('Summary '!B$2:'Summary '!B18))),"")</f>
        <v/>
      </c>
      <c r="C85" s="142" t="str">
        <f t="array" ref="C85">IFERROR(INDEX('Summary '!$C$16:$C$35,SMALL(IF('Summary '!$J$16:$J$35&gt;0,ROW('Summary '!$C$16:$C$35)-ROW('Summary '!C$16)+1),ROWS('Summary '!C$2:'Summary '!C18))),"")</f>
        <v/>
      </c>
      <c r="D85" s="142" t="str">
        <f t="array" ref="D85">IFERROR(INDEX('Summary '!$D$16:$D$35,SMALL(IF('Summary '!$J$16:$J$35&gt;0,ROW('Summary '!$D$16:$D$35)-ROW('Summary '!D$16)+1),ROWS('Summary '!D$2:'Summary '!D18))),"")</f>
        <v/>
      </c>
      <c r="E85" s="131" t="str">
        <f t="array" ref="E85">IFERROR(INDEX('Summary '!$E$16:$E$35,SMALL(IF('Summary '!$J$16:$J$35&gt;0,ROW('Summary '!$E$16:$E$35)-ROW('Summary '!E$16)+1),ROWS('Summary '!D$2:'Summary '!D18))),"")</f>
        <v/>
      </c>
      <c r="F85" s="132" t="str">
        <f t="array" ref="F85">IFERROR(INDEX('Summary '!$F$16:$F$35,SMALL(IF('Summary '!$J$16:$J$35&gt;0,ROW('Summary '!$F$16:$F$35)-ROW('Summary '!F$16)+1),ROWS('Summary '!F$2:'Summary '!F18))),"")</f>
        <v/>
      </c>
      <c r="G85" s="132" t="str">
        <f>IF(LEN(H85)&gt;0,'Summary '!$I$3,"")</f>
        <v/>
      </c>
      <c r="H85" s="133" t="str">
        <f t="array" ref="H85">IFERROR(INDEX('Summary '!$J$16:$J$35,SMALL(IF('Summary '!$J$16:$J$35&gt;0,ROW('Summary '!$J$16:$J$35)-ROW('Summary '!J$16)+1),ROWS('Summary '!H$2:'Summary '!I18))),"")</f>
        <v/>
      </c>
      <c r="I85" s="184" t="str">
        <f t="array" ref="I85">IFERROR(INDEX('Summary '!$G$16:$G$35,SMALL(IF('Summary '!$J$16:$J$35&gt;0,ROW('Summary '!$G$16:$G$35)-ROW('Summary '!G$16)+1),ROWS('Summary '!G$2:'Summary '!G18))),"")</f>
        <v/>
      </c>
      <c r="J85" s="45"/>
      <c r="K85" s="302"/>
      <c r="L85" s="303"/>
      <c r="M85" s="224"/>
      <c r="N85" s="186" t="str">
        <f>IF(LEN(H85)&gt;0,IF(ISBLANK(M85),ROUND(IFERROR(VLOOKUP(I85,Stipends!$A$2:$B$28,2,)*H85,10000*H85),4),ROUND(M85,2)),"")</f>
        <v/>
      </c>
      <c r="O85" s="134" t="str">
        <f t="shared" si="12"/>
        <v/>
      </c>
      <c r="P85" s="135">
        <f>IFERROR(ROUND(IF(I85="Industrial Post Doc",'Reference worksheet Do NOT edit'!$O$6,IF(I85="College 10k",10000,VLOOKUP(G85,'Reference worksheet Do NOT edit'!$M$4:$O$5,3,FALSE)))*H85+R85,4),0)</f>
        <v>0</v>
      </c>
      <c r="Q85" s="135">
        <f>IFERROR(ROUND(IF(I85="Industrial Post Doc",'Reference worksheet Do NOT edit'!$N$6,IF(I85="College 10k",5000,SUMIF('Reference worksheet Do NOT edit'!$M$4:$M$5,G85,'Reference worksheet Do NOT edit'!$N$4:$N$5)))*H85,4),0)+IF(J85="Industry Co-Funded",(4000*H85),0)</f>
        <v>0</v>
      </c>
      <c r="R85" s="47"/>
      <c r="S85" s="134">
        <f t="shared" si="11"/>
        <v>0</v>
      </c>
    </row>
    <row r="86" spans="1:19" ht="24" customHeight="1" x14ac:dyDescent="0.25">
      <c r="A86" s="8"/>
      <c r="B86" s="142" t="str">
        <f t="array" ref="B86">IFERROR(INDEX('Summary '!$B$16:$B$35,SMALL(IF('Summary '!$J$16:$J$35&gt;0,ROW('Summary '!$B$16:$B$35)-ROW('Summary '!B$16)+1),ROWS('Summary '!B$2:'Summary '!B19))),"")</f>
        <v/>
      </c>
      <c r="C86" s="142" t="str">
        <f t="array" ref="C86">IFERROR(INDEX('Summary '!$C$16:$C$35,SMALL(IF('Summary '!$J$16:$J$35&gt;0,ROW('Summary '!$C$16:$C$35)-ROW('Summary '!C$16)+1),ROWS('Summary '!C$2:'Summary '!C19))),"")</f>
        <v/>
      </c>
      <c r="D86" s="142" t="str">
        <f t="array" ref="D86">IFERROR(INDEX('Summary '!$D$16:$D$35,SMALL(IF('Summary '!$J$16:$J$35&gt;0,ROW('Summary '!$D$16:$D$35)-ROW('Summary '!D$16)+1),ROWS('Summary '!D$2:'Summary '!D19))),"")</f>
        <v/>
      </c>
      <c r="E86" s="131" t="str">
        <f t="array" ref="E86">IFERROR(INDEX('Summary '!$E$16:$E$35,SMALL(IF('Summary '!$J$16:$J$35&gt;0,ROW('Summary '!$E$16:$E$35)-ROW('Summary '!E$16)+1),ROWS('Summary '!D$2:'Summary '!D19))),"")</f>
        <v/>
      </c>
      <c r="F86" s="132" t="str">
        <f t="array" ref="F86">IFERROR(INDEX('Summary '!$F$16:$F$35,SMALL(IF('Summary '!$J$16:$J$35&gt;0,ROW('Summary '!$F$16:$F$35)-ROW('Summary '!F$16)+1),ROWS('Summary '!F$2:'Summary '!F19))),"")</f>
        <v/>
      </c>
      <c r="G86" s="132" t="str">
        <f>IF(LEN(H86)&gt;0,'Summary '!$I$3,"")</f>
        <v/>
      </c>
      <c r="H86" s="133" t="str">
        <f t="array" ref="H86">IFERROR(INDEX('Summary '!$J$16:$J$35,SMALL(IF('Summary '!$J$16:$J$35&gt;0,ROW('Summary '!$J$16:$J$35)-ROW('Summary '!J$16)+1),ROWS('Summary '!H$2:'Summary '!I19))),"")</f>
        <v/>
      </c>
      <c r="I86" s="184" t="str">
        <f t="array" ref="I86">IFERROR(INDEX('Summary '!$G$16:$G$35,SMALL(IF('Summary '!$J$16:$J$35&gt;0,ROW('Summary '!$G$16:$G$35)-ROW('Summary '!G$16)+1),ROWS('Summary '!G$2:'Summary '!G19))),"")</f>
        <v/>
      </c>
      <c r="J86" s="45"/>
      <c r="K86" s="302"/>
      <c r="L86" s="303"/>
      <c r="M86" s="224"/>
      <c r="N86" s="186" t="str">
        <f>IF(LEN(H86)&gt;0,IF(ISBLANK(M86),ROUND(IFERROR(VLOOKUP(I86,Stipends!$A$2:$B$28,2,)*H86,10000*H86),4),ROUND(M86,2)),"")</f>
        <v/>
      </c>
      <c r="O86" s="134" t="str">
        <f t="shared" si="12"/>
        <v/>
      </c>
      <c r="P86" s="135">
        <f>IFERROR(ROUND(IF(I86="Industrial Post Doc",'Reference worksheet Do NOT edit'!$O$6,IF(I86="College 10k",10000,VLOOKUP(G86,'Reference worksheet Do NOT edit'!$M$4:$O$5,3,FALSE)))*H86+R86,4),0)</f>
        <v>0</v>
      </c>
      <c r="Q86" s="135">
        <f>IFERROR(ROUND(IF(I86="Industrial Post Doc",'Reference worksheet Do NOT edit'!$N$6,IF(I86="College 10k",5000,SUMIF('Reference worksheet Do NOT edit'!$M$4:$M$5,G86,'Reference worksheet Do NOT edit'!$N$4:$N$5)))*H86,4),0)+IF(J86="Industry Co-Funded",(4000*H86),0)</f>
        <v>0</v>
      </c>
      <c r="R86" s="47"/>
      <c r="S86" s="134">
        <f t="shared" si="11"/>
        <v>0</v>
      </c>
    </row>
    <row r="87" spans="1:19" ht="24" customHeight="1" x14ac:dyDescent="0.25">
      <c r="A87" s="8"/>
      <c r="B87" s="142" t="str">
        <f t="array" ref="B87">IFERROR(INDEX('Summary '!$B$16:$B$35,SMALL(IF('Summary '!$J$16:$J$35&gt;0,ROW('Summary '!$B$16:$B$35)-ROW('Summary '!B$16)+1),ROWS('Summary '!B$2:'Summary '!B20))),"")</f>
        <v/>
      </c>
      <c r="C87" s="142" t="str">
        <f t="array" ref="C87">IFERROR(INDEX('Summary '!$C$16:$C$35,SMALL(IF('Summary '!$J$16:$J$35&gt;0,ROW('Summary '!$C$16:$C$35)-ROW('Summary '!C$16)+1),ROWS('Summary '!C$2:'Summary '!C20))),"")</f>
        <v/>
      </c>
      <c r="D87" s="142" t="str">
        <f t="array" ref="D87">IFERROR(INDEX('Summary '!$D$16:$D$35,SMALL(IF('Summary '!$J$16:$J$35&gt;0,ROW('Summary '!$D$16:$D$35)-ROW('Summary '!D$16)+1),ROWS('Summary '!D$2:'Summary '!D20))),"")</f>
        <v/>
      </c>
      <c r="E87" s="131" t="str">
        <f t="array" ref="E87">IFERROR(INDEX('Summary '!$E$16:$E$35,SMALL(IF('Summary '!$J$16:$J$35&gt;0,ROW('Summary '!$E$16:$E$35)-ROW('Summary '!E$16)+1),ROWS('Summary '!D$2:'Summary '!D20))),"")</f>
        <v/>
      </c>
      <c r="F87" s="132" t="str">
        <f t="array" ref="F87">IFERROR(INDEX('Summary '!$F$16:$F$35,SMALL(IF('Summary '!$J$16:$J$35&gt;0,ROW('Summary '!$F$16:$F$35)-ROW('Summary '!F$16)+1),ROWS('Summary '!F$2:'Summary '!F20))),"")</f>
        <v/>
      </c>
      <c r="G87" s="132" t="str">
        <f>IF(LEN(H87)&gt;0,'Summary '!$I$3,"")</f>
        <v/>
      </c>
      <c r="H87" s="133" t="str">
        <f t="array" ref="H87">IFERROR(INDEX('Summary '!$J$16:$J$35,SMALL(IF('Summary '!$J$16:$J$35&gt;0,ROW('Summary '!$J$16:$J$35)-ROW('Summary '!J$16)+1),ROWS('Summary '!H$2:'Summary '!I20))),"")</f>
        <v/>
      </c>
      <c r="I87" s="184" t="str">
        <f t="array" ref="I87">IFERROR(INDEX('Summary '!$G$16:$G$35,SMALL(IF('Summary '!$J$16:$J$35&gt;0,ROW('Summary '!$G$16:$G$35)-ROW('Summary '!G$16)+1),ROWS('Summary '!G$2:'Summary '!G20))),"")</f>
        <v/>
      </c>
      <c r="J87" s="45"/>
      <c r="K87" s="302"/>
      <c r="L87" s="303"/>
      <c r="M87" s="224"/>
      <c r="N87" s="186" t="str">
        <f>IF(LEN(H87)&gt;0,IF(ISBLANK(M87),ROUND(IFERROR(VLOOKUP(I87,Stipends!$A$2:$B$28,2,)*H87,10000*H87),4),ROUND(M87,2)),"")</f>
        <v/>
      </c>
      <c r="O87" s="134" t="str">
        <f t="shared" si="12"/>
        <v/>
      </c>
      <c r="P87" s="135">
        <f>IFERROR(ROUND(IF(I87="Industrial Post Doc",'Reference worksheet Do NOT edit'!$O$6,IF(I87="College 10k",10000,VLOOKUP(G87,'Reference worksheet Do NOT edit'!$M$4:$O$5,3,FALSE)))*H87+R87,4),0)</f>
        <v>0</v>
      </c>
      <c r="Q87" s="135">
        <f>IFERROR(ROUND(IF(I87="Industrial Post Doc",'Reference worksheet Do NOT edit'!$N$6,IF(I87="College 10k",5000,SUMIF('Reference worksheet Do NOT edit'!$M$4:$M$5,G87,'Reference worksheet Do NOT edit'!$N$4:$N$5)))*H87,4),0)+IF(J87="Industry Co-Funded",(4000*H87),0)</f>
        <v>0</v>
      </c>
      <c r="R87" s="47"/>
      <c r="S87" s="134">
        <f t="shared" si="11"/>
        <v>0</v>
      </c>
    </row>
    <row r="88" spans="1:19" ht="24" customHeight="1" x14ac:dyDescent="0.25">
      <c r="A88" s="8"/>
      <c r="B88" s="142" t="str">
        <f t="array" ref="B88">IFERROR(INDEX('Summary '!$B$16:$B$35,SMALL(IF('Summary '!$J$16:$J$35&gt;0,ROW('Summary '!$B$16:$B$35)-ROW('Summary '!B$16)+1),ROWS('Summary '!B$2:'Summary '!B21))),"")</f>
        <v/>
      </c>
      <c r="C88" s="142" t="str">
        <f t="array" ref="C88">IFERROR(INDEX('Summary '!$C$16:$C$35,SMALL(IF('Summary '!$J$16:$J$35&gt;0,ROW('Summary '!$C$16:$C$35)-ROW('Summary '!C$16)+1),ROWS('Summary '!C$2:'Summary '!C21))),"")</f>
        <v/>
      </c>
      <c r="D88" s="142" t="str">
        <f t="array" ref="D88">IFERROR(INDEX('Summary '!$D$16:$D$35,SMALL(IF('Summary '!$J$16:$J$35&gt;0,ROW('Summary '!$D$16:$D$35)-ROW('Summary '!D$16)+1),ROWS('Summary '!D$2:'Summary '!D21))),"")</f>
        <v/>
      </c>
      <c r="E88" s="131" t="str">
        <f t="array" ref="E88">IFERROR(INDEX('Summary '!$E$16:$E$35,SMALL(IF('Summary '!$J$16:$J$35&gt;0,ROW('Summary '!$E$16:$E$35)-ROW('Summary '!E$16)+1),ROWS('Summary '!D$2:'Summary '!D21))),"")</f>
        <v/>
      </c>
      <c r="F88" s="132" t="str">
        <f t="array" ref="F88">IFERROR(INDEX('Summary '!$F$16:$F$35,SMALL(IF('Summary '!$J$16:$J$35&gt;0,ROW('Summary '!$F$16:$F$35)-ROW('Summary '!F$16)+1),ROWS('Summary '!F$2:'Summary '!F21))),"")</f>
        <v/>
      </c>
      <c r="G88" s="132" t="str">
        <f>IF(LEN(H88)&gt;0,'Summary '!$I$3,"")</f>
        <v/>
      </c>
      <c r="H88" s="133" t="str">
        <f t="array" ref="H88">IFERROR(INDEX('Summary '!$J$16:$J$35,SMALL(IF('Summary '!$J$16:$J$35&gt;0,ROW('Summary '!$J$16:$J$35)-ROW('Summary '!J$16)+1),ROWS('Summary '!H$2:'Summary '!I21))),"")</f>
        <v/>
      </c>
      <c r="I88" s="184" t="str">
        <f t="array" ref="I88">IFERROR(INDEX('Summary '!$G$16:$G$35,SMALL(IF('Summary '!$J$16:$J$35&gt;0,ROW('Summary '!$G$16:$G$35)-ROW('Summary '!G$16)+1),ROWS('Summary '!G$2:'Summary '!G21))),"")</f>
        <v/>
      </c>
      <c r="J88" s="45"/>
      <c r="K88" s="302"/>
      <c r="L88" s="303"/>
      <c r="M88" s="224"/>
      <c r="N88" s="186" t="str">
        <f>IF(LEN(H88)&gt;0,IF(ISBLANK(M88),ROUND(IFERROR(VLOOKUP(I88,Stipends!$A$2:$B$28,2,)*H88,10000*H88),4),ROUND(M88,2)),"")</f>
        <v/>
      </c>
      <c r="O88" s="134" t="str">
        <f t="shared" si="12"/>
        <v/>
      </c>
      <c r="P88" s="135">
        <f>IFERROR(ROUND(IF(I88="Industrial Post Doc",'Reference worksheet Do NOT edit'!$O$6,IF(I88="College 10k",10000,VLOOKUP(G88,'Reference worksheet Do NOT edit'!$M$4:$O$5,3,FALSE)))*H88+R88,4),0)</f>
        <v>0</v>
      </c>
      <c r="Q88" s="135">
        <f>IFERROR(ROUND(IF(I88="Industrial Post Doc",'Reference worksheet Do NOT edit'!$N$6,IF(I88="College 10k",5000,SUMIF('Reference worksheet Do NOT edit'!$M$4:$M$5,G88,'Reference worksheet Do NOT edit'!$N$4:$N$5)))*H88,4),0)+IF(J88="Industry Co-Funded",(4000*H88),0)</f>
        <v>0</v>
      </c>
      <c r="R88" s="47"/>
      <c r="S88" s="134">
        <f t="shared" si="11"/>
        <v>0</v>
      </c>
    </row>
    <row r="89" spans="1:19" ht="24" customHeight="1" x14ac:dyDescent="0.25">
      <c r="A89" s="8"/>
      <c r="B89" s="137" t="s">
        <v>5</v>
      </c>
      <c r="C89" s="138"/>
      <c r="D89" s="138"/>
      <c r="E89" s="138"/>
      <c r="F89" s="138"/>
      <c r="G89" s="138"/>
      <c r="H89" s="139"/>
      <c r="I89" s="138"/>
      <c r="J89" s="138"/>
      <c r="K89" s="138"/>
      <c r="L89" s="140"/>
      <c r="M89" s="141"/>
      <c r="N89" s="136">
        <f t="shared" ref="N89:O89" si="13">SUM(N69:N88)</f>
        <v>0</v>
      </c>
      <c r="O89" s="136">
        <f t="shared" si="13"/>
        <v>0</v>
      </c>
      <c r="P89" s="136">
        <f>ROUND(SUM(P69:P88),4)</f>
        <v>0</v>
      </c>
      <c r="Q89" s="136">
        <f t="shared" ref="Q89:R89" si="14">SUM(Q69:Q88)</f>
        <v>0</v>
      </c>
      <c r="R89" s="136">
        <f t="shared" si="14"/>
        <v>0</v>
      </c>
      <c r="S89" s="136">
        <f>SUM(S69:S88)</f>
        <v>0</v>
      </c>
    </row>
    <row r="90" spans="1:19" ht="23.25" customHeight="1" x14ac:dyDescent="0.25">
      <c r="A90" s="8"/>
      <c r="B90" s="93"/>
      <c r="C90" s="93"/>
      <c r="D90" s="93"/>
      <c r="E90" s="93"/>
      <c r="F90" s="93"/>
      <c r="G90" s="93"/>
      <c r="H90" s="94"/>
      <c r="I90" s="94"/>
      <c r="J90" s="8"/>
      <c r="K90" s="8"/>
      <c r="L90" s="8"/>
      <c r="M90" s="8"/>
      <c r="N90" s="99"/>
      <c r="O90" s="99"/>
      <c r="P90" s="99"/>
      <c r="Q90" s="100"/>
      <c r="R90" s="48"/>
      <c r="S90" s="99"/>
    </row>
    <row r="91" spans="1:19" ht="23.25" customHeight="1" thickBot="1" x14ac:dyDescent="0.3">
      <c r="A91" s="8"/>
      <c r="B91" s="93"/>
      <c r="C91" s="93"/>
      <c r="D91" s="93"/>
      <c r="E91" s="93"/>
      <c r="F91" s="93"/>
      <c r="G91" s="93"/>
      <c r="H91" s="94"/>
      <c r="I91" s="94"/>
      <c r="J91" s="8"/>
      <c r="K91" s="8"/>
      <c r="L91" s="8"/>
      <c r="M91" s="8"/>
      <c r="N91" s="99"/>
      <c r="O91" s="99"/>
      <c r="P91" s="99"/>
      <c r="Q91" s="99"/>
      <c r="R91" s="48"/>
      <c r="S91" s="99"/>
    </row>
    <row r="92" spans="1:19" ht="23.25" customHeight="1" thickBot="1" x14ac:dyDescent="0.3">
      <c r="A92" s="8"/>
      <c r="B92" s="89" t="str">
        <f>"Term 4: "&amp;'Summary '!K15</f>
        <v>Term 4: May - Aug 2020</v>
      </c>
      <c r="C92" s="90"/>
      <c r="D92" s="90"/>
      <c r="E92" s="91"/>
      <c r="F92" s="91"/>
      <c r="G92" s="91"/>
      <c r="H92" s="92"/>
      <c r="I92" s="92"/>
      <c r="J92" s="30"/>
      <c r="K92" s="30"/>
      <c r="L92" s="30"/>
      <c r="M92" s="30"/>
      <c r="N92" s="104"/>
      <c r="O92" s="104"/>
      <c r="P92" s="105"/>
      <c r="Q92" s="106"/>
      <c r="R92" s="52"/>
      <c r="S92" s="99"/>
    </row>
    <row r="93" spans="1:19" ht="30" customHeight="1" x14ac:dyDescent="0.25">
      <c r="A93" s="8"/>
      <c r="B93" s="404" t="str">
        <f>B$15</f>
        <v>Intern name</v>
      </c>
      <c r="C93" s="404" t="str">
        <f t="shared" ref="C93:J93" si="15">C$15</f>
        <v>Academic Supervisor / Account Holder</v>
      </c>
      <c r="D93" s="408" t="str">
        <f t="shared" si="15"/>
        <v>Co-Supervisor</v>
      </c>
      <c r="E93" s="404" t="str">
        <f t="shared" si="15"/>
        <v>Academic Institution</v>
      </c>
      <c r="F93" s="408" t="str">
        <f t="shared" si="15"/>
        <v>Partner</v>
      </c>
      <c r="G93" s="408" t="str">
        <f t="shared" si="15"/>
        <v>Funding type</v>
      </c>
      <c r="H93" s="408" t="str">
        <f t="shared" si="15"/>
        <v>Internship Units</v>
      </c>
      <c r="I93" s="406" t="s">
        <v>140</v>
      </c>
      <c r="J93" s="408" t="str">
        <f t="shared" si="15"/>
        <v xml:space="preserve">Co Funding Option (no selection required unless advised) </v>
      </c>
      <c r="K93" s="421" t="str">
        <f>$K$15</f>
        <v>Internship Period (4 to 6 months per unit)</v>
      </c>
      <c r="L93" s="422"/>
      <c r="M93" s="419" t="str">
        <f t="shared" ref="M93:S93" si="16">M$15</f>
        <v>Stipend Overwrite (if more than $10,000 auto)</v>
      </c>
      <c r="N93" s="423" t="str">
        <f t="shared" si="16"/>
        <v>Stipend  
(Auto - min. $10,000 per internship unit)</v>
      </c>
      <c r="O93" s="402" t="str">
        <f t="shared" si="16"/>
        <v>Research Expenses</v>
      </c>
      <c r="P93" s="402" t="str">
        <f t="shared" si="16"/>
        <v xml:space="preserve">Total Award </v>
      </c>
      <c r="Q93" s="402" t="str">
        <f t="shared" si="16"/>
        <v>Partner Contribution</v>
      </c>
      <c r="R93" s="408" t="str">
        <f t="shared" si="16"/>
        <v xml:space="preserve">Additional Partner contribution </v>
      </c>
      <c r="S93" s="402" t="str">
        <f t="shared" si="16"/>
        <v>University Co-Funding Amount</v>
      </c>
    </row>
    <row r="94" spans="1:19" ht="49.5" customHeight="1" thickBot="1" x14ac:dyDescent="0.3">
      <c r="A94" s="8"/>
      <c r="B94" s="405"/>
      <c r="C94" s="405"/>
      <c r="D94" s="409"/>
      <c r="E94" s="405"/>
      <c r="F94" s="409"/>
      <c r="G94" s="409"/>
      <c r="H94" s="409"/>
      <c r="I94" s="407"/>
      <c r="J94" s="409"/>
      <c r="K94" s="188" t="str">
        <f>$K$16</f>
        <v>Start Date</v>
      </c>
      <c r="L94" s="188" t="str">
        <f>$L$16</f>
        <v>End Date</v>
      </c>
      <c r="M94" s="420"/>
      <c r="N94" s="424"/>
      <c r="O94" s="403"/>
      <c r="P94" s="403"/>
      <c r="Q94" s="403"/>
      <c r="R94" s="409"/>
      <c r="S94" s="403"/>
    </row>
    <row r="95" spans="1:19" ht="24" customHeight="1" x14ac:dyDescent="0.25">
      <c r="A95" s="8"/>
      <c r="B95" s="142" t="str">
        <f t="array" ref="B95">IFERROR(INDEX('Summary '!$B$16:$B$35,SMALL(IF('Summary '!$K$16:$K$35&gt;0,ROW('Summary '!$B$16:$B$35)-ROW('Summary '!B$16)+1),ROWS('Summary '!B$2:'Summary '!B2))),"")</f>
        <v/>
      </c>
      <c r="C95" s="142" t="str">
        <f t="array" ref="C95">IFERROR(INDEX('Summary '!$C$16:$C$35,SMALL(IF('Summary '!$K$16:$K$35&gt;0,ROW('Summary '!$C$16:$C$35)-ROW('Summary '!C$16)+1),ROWS('Summary '!C$2:'Summary '!C2))),"")</f>
        <v/>
      </c>
      <c r="D95" s="142" t="str">
        <f t="array" ref="D95">IFERROR(INDEX('Summary '!$D$16:$D$35,SMALL(IF('Summary '!$K$16:$K$35&gt;0,ROW('Summary '!$D$16:$D$35)-ROW('Summary '!D$16)+1),ROWS('Summary '!D$2:'Summary '!D2))),"")</f>
        <v/>
      </c>
      <c r="E95" s="131" t="str">
        <f t="array" ref="E95">IFERROR(INDEX('Summary '!$E$16:$E$35,SMALL(IF('Summary '!$K$16:$K$35&gt;0,ROW('Summary '!$E$16:$E$35)-ROW('Summary '!E$16)+1),ROWS('Summary '!D$2:'Summary '!D2))),"")</f>
        <v/>
      </c>
      <c r="F95" s="132" t="str">
        <f t="array" ref="F95">IFERROR(INDEX('Summary '!$F$16:$F$35,SMALL(IF('Summary '!$K$16:$K$35&gt;0,ROW('Summary '!$F$16:$F$35)-ROW('Summary '!F$16)+1),ROWS('Summary '!F$2:'Summary '!F2))),"")</f>
        <v/>
      </c>
      <c r="G95" s="132" t="str">
        <f>IF(LEN(H95)&gt;0,'Summary '!$I$3,"")</f>
        <v/>
      </c>
      <c r="H95" s="133" t="str">
        <f t="array" ref="H95">IFERROR(INDEX('Summary '!$K$16:$K$35,SMALL(IF('Summary '!$K$16:$K$35&gt;0,ROW('Summary '!$K$16:$K$35)-ROW('Summary '!K$16)+1),ROWS('Summary '!I$2:'Summary '!I2))),"")</f>
        <v/>
      </c>
      <c r="I95" s="184" t="str">
        <f t="array" ref="I95">IFERROR(INDEX('Summary '!$G$16:$G$35,SMALL(IF('Summary '!$K$16:$K$35&gt;0,ROW('Summary '!$G$16:$G$35)-ROW('Summary '!G$16)+1),ROWS('Summary '!G$2:'Summary '!G2))),"")</f>
        <v/>
      </c>
      <c r="J95" s="45"/>
      <c r="K95" s="302"/>
      <c r="L95" s="302"/>
      <c r="M95" s="223"/>
      <c r="N95" s="186" t="str">
        <f>IF(LEN(H95)&gt;0,IF(ISBLANK(M95),ROUND(IFERROR(VLOOKUP(I95,Stipends!$A$2:$B$28,2,)*H95,10000*H95),4),ROUND(M95,2)),"")</f>
        <v/>
      </c>
      <c r="O95" s="135" t="str">
        <f>IFERROR(ROUND(P95-N95,4),"")</f>
        <v/>
      </c>
      <c r="P95" s="135">
        <f>IFERROR(ROUND(IF(I95="Industrial Post Doc",'Reference worksheet Do NOT edit'!$O$6,IF(I95="College 10k",10000,VLOOKUP(G95,'Reference worksheet Do NOT edit'!$M$4:$O$5,3,FALSE)))*H95+R95,4),0)</f>
        <v>0</v>
      </c>
      <c r="Q95" s="135">
        <f>IFERROR(ROUND(IF(I95="Industrial Post Doc",'Reference worksheet Do NOT edit'!$N$6,IF(I95="College 10k",5000,SUMIF('Reference worksheet Do NOT edit'!$M$4:$M$5,G95,'Reference worksheet Do NOT edit'!$N$4:$N$5)))*H95,4),0)+IF(J95="Industry Co-Funded",(4000*H95),0)</f>
        <v>0</v>
      </c>
      <c r="R95" s="187"/>
      <c r="S95" s="135">
        <f t="shared" ref="S95:S114" si="17">IF(LEN(H95)&lt;1,0,IF(J95="University Co-Funded",(4000*H95),0))</f>
        <v>0</v>
      </c>
    </row>
    <row r="96" spans="1:19" ht="24" customHeight="1" x14ac:dyDescent="0.25">
      <c r="A96" s="8"/>
      <c r="B96" s="142" t="str">
        <f t="array" ref="B96">IFERROR(INDEX('Summary '!$B$16:$B$35,SMALL(IF('Summary '!$K$16:$K$35&gt;0,ROW('Summary '!$B$16:$B$35)-ROW('Summary '!B$16)+1),ROWS('Summary '!B$2:'Summary '!B3))),"")</f>
        <v/>
      </c>
      <c r="C96" s="142" t="str">
        <f t="array" ref="C96">IFERROR(INDEX('Summary '!$C$16:$C$35,SMALL(IF('Summary '!$K$16:$K$35&gt;0,ROW('Summary '!$C$16:$C$35)-ROW('Summary '!C$16)+1),ROWS('Summary '!C$2:'Summary '!C3))),"")</f>
        <v/>
      </c>
      <c r="D96" s="142" t="str">
        <f t="array" ref="D96">IFERROR(INDEX('Summary '!$D$16:$D$35,SMALL(IF('Summary '!$K$16:$K$35&gt;0,ROW('Summary '!$D$16:$D$35)-ROW('Summary '!D$16)+1),ROWS('Summary '!D$2:'Summary '!D3))),"")</f>
        <v/>
      </c>
      <c r="E96" s="131" t="str">
        <f t="array" ref="E96">IFERROR(INDEX('Summary '!$E$16:$E$35,SMALL(IF('Summary '!$K$16:$K$35&gt;0,ROW('Summary '!$E$16:$E$35)-ROW('Summary '!E$16)+1),ROWS('Summary '!D$2:'Summary '!D3))),"")</f>
        <v/>
      </c>
      <c r="F96" s="132" t="str">
        <f t="array" ref="F96">IFERROR(INDEX('Summary '!$F$16:$F$35,SMALL(IF('Summary '!$K$16:$K$35&gt;0,ROW('Summary '!$F$16:$F$35)-ROW('Summary '!F$16)+1),ROWS('Summary '!F$2:'Summary '!F3))),"")</f>
        <v/>
      </c>
      <c r="G96" s="132" t="str">
        <f>IF(LEN(H96)&gt;0,'Summary '!$I$3,"")</f>
        <v/>
      </c>
      <c r="H96" s="133" t="str">
        <f t="array" ref="H96">IFERROR(INDEX('Summary '!$K$16:$K$35,SMALL(IF('Summary '!$K$16:$K$35&gt;0,ROW('Summary '!$K$16:$K$35)-ROW('Summary '!K$16)+1),ROWS('Summary '!I$2:'Summary '!I3))),"")</f>
        <v/>
      </c>
      <c r="I96" s="184" t="str">
        <f t="array" ref="I96">IFERROR(INDEX('Summary '!$G$16:$G$35,SMALL(IF('Summary '!$K$16:$K$35&gt;0,ROW('Summary '!$G$16:$G$35)-ROW('Summary '!G$16)+1),ROWS('Summary '!G$2:'Summary '!G3))),"")</f>
        <v/>
      </c>
      <c r="J96" s="45"/>
      <c r="K96" s="302"/>
      <c r="L96" s="303"/>
      <c r="M96" s="224"/>
      <c r="N96" s="186" t="str">
        <f>IF(LEN(H96)&gt;0,IF(ISBLANK(M96),ROUND(IFERROR(VLOOKUP(I96,Stipends!$A$2:$B$28,2,)*H96,10000*H96),4),ROUND(M96,2)),"")</f>
        <v/>
      </c>
      <c r="O96" s="134" t="str">
        <f t="shared" ref="O96:O114" si="18">IFERROR(ROUND(P96-N96,4),"")</f>
        <v/>
      </c>
      <c r="P96" s="135">
        <f>IFERROR(ROUND(IF(I96="Industrial Post Doc",'Reference worksheet Do NOT edit'!$O$6,IF(I96="College 10k",10000,VLOOKUP(G96,'Reference worksheet Do NOT edit'!$M$4:$O$5,3,FALSE)))*H96+R96,4),0)</f>
        <v>0</v>
      </c>
      <c r="Q96" s="135">
        <f>IFERROR(ROUND(IF(I96="Industrial Post Doc",'Reference worksheet Do NOT edit'!$N$6,IF(I96="College 10k",5000,SUMIF('Reference worksheet Do NOT edit'!$M$4:$M$5,G96,'Reference worksheet Do NOT edit'!$N$4:$N$5)))*H96,4),0)+IF(J96="Industry Co-Funded",(4000*H96),0)</f>
        <v>0</v>
      </c>
      <c r="R96" s="47"/>
      <c r="S96" s="134">
        <f t="shared" si="17"/>
        <v>0</v>
      </c>
    </row>
    <row r="97" spans="1:19" ht="24" customHeight="1" x14ac:dyDescent="0.25">
      <c r="A97" s="8"/>
      <c r="B97" s="142" t="str">
        <f t="array" ref="B97">IFERROR(INDEX('Summary '!$B$16:$B$35,SMALL(IF('Summary '!$K$16:$K$35&gt;0,ROW('Summary '!$B$16:$B$35)-ROW('Summary '!B$16)+1),ROWS('Summary '!B$2:'Summary '!B4))),"")</f>
        <v/>
      </c>
      <c r="C97" s="142" t="str">
        <f t="array" ref="C97">IFERROR(INDEX('Summary '!$C$16:$C$35,SMALL(IF('Summary '!$K$16:$K$35&gt;0,ROW('Summary '!$C$16:$C$35)-ROW('Summary '!C$16)+1),ROWS('Summary '!C$2:'Summary '!C4))),"")</f>
        <v/>
      </c>
      <c r="D97" s="142" t="str">
        <f t="array" ref="D97">IFERROR(INDEX('Summary '!$D$16:$D$35,SMALL(IF('Summary '!$K$16:$K$35&gt;0,ROW('Summary '!$D$16:$D$35)-ROW('Summary '!D$16)+1),ROWS('Summary '!D$2:'Summary '!D4))),"")</f>
        <v/>
      </c>
      <c r="E97" s="131" t="str">
        <f t="array" ref="E97">IFERROR(INDEX('Summary '!$E$16:$E$35,SMALL(IF('Summary '!$K$16:$K$35&gt;0,ROW('Summary '!$E$16:$E$35)-ROW('Summary '!E$16)+1),ROWS('Summary '!D$2:'Summary '!D4))),"")</f>
        <v/>
      </c>
      <c r="F97" s="132" t="str">
        <f t="array" ref="F97">IFERROR(INDEX('Summary '!$F$16:$F$35,SMALL(IF('Summary '!$K$16:$K$35&gt;0,ROW('Summary '!$F$16:$F$35)-ROW('Summary '!F$16)+1),ROWS('Summary '!F$2:'Summary '!F4))),"")</f>
        <v/>
      </c>
      <c r="G97" s="132" t="str">
        <f>IF(LEN(H97)&gt;0,'Summary '!$I$3,"")</f>
        <v/>
      </c>
      <c r="H97" s="133" t="str">
        <f t="array" ref="H97">IFERROR(INDEX('Summary '!$K$16:$K$35,SMALL(IF('Summary '!$K$16:$K$35&gt;0,ROW('Summary '!$K$16:$K$35)-ROW('Summary '!K$16)+1),ROWS('Summary '!I$2:'Summary '!I4))),"")</f>
        <v/>
      </c>
      <c r="I97" s="184" t="str">
        <f t="array" ref="I97">IFERROR(INDEX('Summary '!$G$16:$G$35,SMALL(IF('Summary '!$K$16:$K$35&gt;0,ROW('Summary '!$G$16:$G$35)-ROW('Summary '!G$16)+1),ROWS('Summary '!G$2:'Summary '!G4))),"")</f>
        <v/>
      </c>
      <c r="J97" s="45"/>
      <c r="K97" s="302"/>
      <c r="L97" s="303"/>
      <c r="M97" s="224"/>
      <c r="N97" s="186" t="str">
        <f>IF(LEN(H97)&gt;0,IF(ISBLANK(M97),ROUND(IFERROR(VLOOKUP(I97,Stipends!$A$2:$B$28,2,)*H97,10000*H97),4),ROUND(M97,2)),"")</f>
        <v/>
      </c>
      <c r="O97" s="134" t="str">
        <f t="shared" si="18"/>
        <v/>
      </c>
      <c r="P97" s="135">
        <f>IFERROR(ROUND(IF(I97="Industrial Post Doc",'Reference worksheet Do NOT edit'!$O$6,IF(I97="College 10k",10000,VLOOKUP(G97,'Reference worksheet Do NOT edit'!$M$4:$O$5,3,FALSE)))*H97+R97,4),0)</f>
        <v>0</v>
      </c>
      <c r="Q97" s="135">
        <f>IFERROR(ROUND(IF(I97="Industrial Post Doc",'Reference worksheet Do NOT edit'!$N$6,IF(I97="College 10k",5000,SUMIF('Reference worksheet Do NOT edit'!$M$4:$M$5,G97,'Reference worksheet Do NOT edit'!$N$4:$N$5)))*H97,4),0)+IF(J97="Industry Co-Funded",(4000*H97),0)</f>
        <v>0</v>
      </c>
      <c r="R97" s="47"/>
      <c r="S97" s="134">
        <f t="shared" si="17"/>
        <v>0</v>
      </c>
    </row>
    <row r="98" spans="1:19" ht="24" customHeight="1" x14ac:dyDescent="0.25">
      <c r="A98" s="8"/>
      <c r="B98" s="142" t="str">
        <f t="array" ref="B98">IFERROR(INDEX('Summary '!$B$16:$B$35,SMALL(IF('Summary '!$K$16:$K$35&gt;0,ROW('Summary '!$B$16:$B$35)-ROW('Summary '!B$16)+1),ROWS('Summary '!B$2:'Summary '!B5))),"")</f>
        <v/>
      </c>
      <c r="C98" s="142" t="str">
        <f t="array" ref="C98">IFERROR(INDEX('Summary '!$C$16:$C$35,SMALL(IF('Summary '!$K$16:$K$35&gt;0,ROW('Summary '!$C$16:$C$35)-ROW('Summary '!C$16)+1),ROWS('Summary '!C$2:'Summary '!C5))),"")</f>
        <v/>
      </c>
      <c r="D98" s="142" t="str">
        <f t="array" ref="D98">IFERROR(INDEX('Summary '!$D$16:$D$35,SMALL(IF('Summary '!$K$16:$K$35&gt;0,ROW('Summary '!$D$16:$D$35)-ROW('Summary '!D$16)+1),ROWS('Summary '!D$2:'Summary '!D5))),"")</f>
        <v/>
      </c>
      <c r="E98" s="131" t="str">
        <f t="array" ref="E98">IFERROR(INDEX('Summary '!$E$16:$E$35,SMALL(IF('Summary '!$K$16:$K$35&gt;0,ROW('Summary '!$E$16:$E$35)-ROW('Summary '!E$16)+1),ROWS('Summary '!D$2:'Summary '!D5))),"")</f>
        <v/>
      </c>
      <c r="F98" s="132" t="str">
        <f t="array" ref="F98">IFERROR(INDEX('Summary '!$F$16:$F$35,SMALL(IF('Summary '!$K$16:$K$35&gt;0,ROW('Summary '!$F$16:$F$35)-ROW('Summary '!F$16)+1),ROWS('Summary '!F$2:'Summary '!F5))),"")</f>
        <v/>
      </c>
      <c r="G98" s="132" t="str">
        <f>IF(LEN(H98)&gt;0,'Summary '!$I$3,"")</f>
        <v/>
      </c>
      <c r="H98" s="133" t="str">
        <f t="array" ref="H98">IFERROR(INDEX('Summary '!$K$16:$K$35,SMALL(IF('Summary '!$K$16:$K$35&gt;0,ROW('Summary '!$K$16:$K$35)-ROW('Summary '!K$16)+1),ROWS('Summary '!I$2:'Summary '!I5))),"")</f>
        <v/>
      </c>
      <c r="I98" s="184" t="str">
        <f t="array" ref="I98">IFERROR(INDEX('Summary '!$G$16:$G$35,SMALL(IF('Summary '!$K$16:$K$35&gt;0,ROW('Summary '!$G$16:$G$35)-ROW('Summary '!G$16)+1),ROWS('Summary '!G$2:'Summary '!G5))),"")</f>
        <v/>
      </c>
      <c r="J98" s="45"/>
      <c r="K98" s="302"/>
      <c r="L98" s="303"/>
      <c r="M98" s="224"/>
      <c r="N98" s="186" t="str">
        <f>IF(LEN(H98)&gt;0,IF(ISBLANK(M98),ROUND(IFERROR(VLOOKUP(I98,Stipends!$A$2:$B$28,2,)*H98,10000*H98),4),ROUND(M98,2)),"")</f>
        <v/>
      </c>
      <c r="O98" s="134" t="str">
        <f t="shared" si="18"/>
        <v/>
      </c>
      <c r="P98" s="135">
        <f>IFERROR(ROUND(IF(I98="Industrial Post Doc",'Reference worksheet Do NOT edit'!$O$6,IF(I98="College 10k",10000,VLOOKUP(G98,'Reference worksheet Do NOT edit'!$M$4:$O$5,3,FALSE)))*H98+R98,4),0)</f>
        <v>0</v>
      </c>
      <c r="Q98" s="135">
        <f>IFERROR(ROUND(IF(I98="Industrial Post Doc",'Reference worksheet Do NOT edit'!$N$6,IF(I98="College 10k",5000,SUMIF('Reference worksheet Do NOT edit'!$M$4:$M$5,G98,'Reference worksheet Do NOT edit'!$N$4:$N$5)))*H98,4),0)+IF(J98="Industry Co-Funded",(4000*H98),0)</f>
        <v>0</v>
      </c>
      <c r="R98" s="47"/>
      <c r="S98" s="134">
        <f t="shared" si="17"/>
        <v>0</v>
      </c>
    </row>
    <row r="99" spans="1:19" ht="24" customHeight="1" x14ac:dyDescent="0.25">
      <c r="A99" s="8"/>
      <c r="B99" s="142" t="str">
        <f t="array" ref="B99">IFERROR(INDEX('Summary '!$B$16:$B$35,SMALL(IF('Summary '!$K$16:$K$35&gt;0,ROW('Summary '!$B$16:$B$35)-ROW('Summary '!B$16)+1),ROWS('Summary '!B$2:'Summary '!B6))),"")</f>
        <v/>
      </c>
      <c r="C99" s="142" t="str">
        <f t="array" ref="C99">IFERROR(INDEX('Summary '!$C$16:$C$35,SMALL(IF('Summary '!$K$16:$K$35&gt;0,ROW('Summary '!$C$16:$C$35)-ROW('Summary '!C$16)+1),ROWS('Summary '!C$2:'Summary '!C6))),"")</f>
        <v/>
      </c>
      <c r="D99" s="142" t="str">
        <f t="array" ref="D99">IFERROR(INDEX('Summary '!$D$16:$D$35,SMALL(IF('Summary '!$K$16:$K$35&gt;0,ROW('Summary '!$D$16:$D$35)-ROW('Summary '!D$16)+1),ROWS('Summary '!D$2:'Summary '!D6))),"")</f>
        <v/>
      </c>
      <c r="E99" s="131" t="str">
        <f t="array" ref="E99">IFERROR(INDEX('Summary '!$E$16:$E$35,SMALL(IF('Summary '!$K$16:$K$35&gt;0,ROW('Summary '!$E$16:$E$35)-ROW('Summary '!E$16)+1),ROWS('Summary '!D$2:'Summary '!D6))),"")</f>
        <v/>
      </c>
      <c r="F99" s="132" t="str">
        <f t="array" ref="F99">IFERROR(INDEX('Summary '!$F$16:$F$35,SMALL(IF('Summary '!$K$16:$K$35&gt;0,ROW('Summary '!$F$16:$F$35)-ROW('Summary '!F$16)+1),ROWS('Summary '!F$2:'Summary '!F6))),"")</f>
        <v/>
      </c>
      <c r="G99" s="132" t="str">
        <f>IF(LEN(H99)&gt;0,'Summary '!$I$3,"")</f>
        <v/>
      </c>
      <c r="H99" s="133" t="str">
        <f t="array" ref="H99">IFERROR(INDEX('Summary '!$K$16:$K$35,SMALL(IF('Summary '!$K$16:$K$35&gt;0,ROW('Summary '!$K$16:$K$35)-ROW('Summary '!K$16)+1),ROWS('Summary '!I$2:'Summary '!I6))),"")</f>
        <v/>
      </c>
      <c r="I99" s="184" t="str">
        <f t="array" ref="I99">IFERROR(INDEX('Summary '!$G$16:$G$35,SMALL(IF('Summary '!$K$16:$K$35&gt;0,ROW('Summary '!$G$16:$G$35)-ROW('Summary '!G$16)+1),ROWS('Summary '!G$2:'Summary '!G6))),"")</f>
        <v/>
      </c>
      <c r="J99" s="45"/>
      <c r="K99" s="302"/>
      <c r="L99" s="303"/>
      <c r="M99" s="224"/>
      <c r="N99" s="186" t="str">
        <f>IF(LEN(H99)&gt;0,IF(ISBLANK(M99),ROUND(IFERROR(VLOOKUP(I99,Stipends!$A$2:$B$28,2,)*H99,10000*H99),4),ROUND(M99,2)),"")</f>
        <v/>
      </c>
      <c r="O99" s="134" t="str">
        <f t="shared" si="18"/>
        <v/>
      </c>
      <c r="P99" s="135">
        <f>IFERROR(ROUND(IF(I99="Industrial Post Doc",'Reference worksheet Do NOT edit'!$O$6,IF(I99="College 10k",10000,VLOOKUP(G99,'Reference worksheet Do NOT edit'!$M$4:$O$5,3,FALSE)))*H99+R99,4),0)</f>
        <v>0</v>
      </c>
      <c r="Q99" s="135">
        <f>IFERROR(ROUND(IF(I99="Industrial Post Doc",'Reference worksheet Do NOT edit'!$N$6,IF(I99="College 10k",5000,SUMIF('Reference worksheet Do NOT edit'!$M$4:$M$5,G99,'Reference worksheet Do NOT edit'!$N$4:$N$5)))*H99,4),0)+IF(J99="Industry Co-Funded",(4000*H99),0)</f>
        <v>0</v>
      </c>
      <c r="R99" s="47"/>
      <c r="S99" s="134">
        <f t="shared" si="17"/>
        <v>0</v>
      </c>
    </row>
    <row r="100" spans="1:19" ht="24" customHeight="1" x14ac:dyDescent="0.25">
      <c r="A100" s="8"/>
      <c r="B100" s="142" t="str">
        <f t="array" ref="B100">IFERROR(INDEX('Summary '!$B$16:$B$35,SMALL(IF('Summary '!$K$16:$K$35&gt;0,ROW('Summary '!$B$16:$B$35)-ROW('Summary '!B$16)+1),ROWS('Summary '!B$2:'Summary '!B7))),"")</f>
        <v/>
      </c>
      <c r="C100" s="142" t="str">
        <f t="array" ref="C100">IFERROR(INDEX('Summary '!$C$16:$C$35,SMALL(IF('Summary '!$K$16:$K$35&gt;0,ROW('Summary '!$C$16:$C$35)-ROW('Summary '!C$16)+1),ROWS('Summary '!C$2:'Summary '!C7))),"")</f>
        <v/>
      </c>
      <c r="D100" s="142" t="str">
        <f t="array" ref="D100">IFERROR(INDEX('Summary '!$D$16:$D$35,SMALL(IF('Summary '!$K$16:$K$35&gt;0,ROW('Summary '!$D$16:$D$35)-ROW('Summary '!D$16)+1),ROWS('Summary '!D$2:'Summary '!D7))),"")</f>
        <v/>
      </c>
      <c r="E100" s="131" t="str">
        <f t="array" ref="E100">IFERROR(INDEX('Summary '!$E$16:$E$35,SMALL(IF('Summary '!$K$16:$K$35&gt;0,ROW('Summary '!$E$16:$E$35)-ROW('Summary '!E$16)+1),ROWS('Summary '!D$2:'Summary '!D7))),"")</f>
        <v/>
      </c>
      <c r="F100" s="132" t="str">
        <f t="array" ref="F100">IFERROR(INDEX('Summary '!$F$16:$F$35,SMALL(IF('Summary '!$K$16:$K$35&gt;0,ROW('Summary '!$F$16:$F$35)-ROW('Summary '!F$16)+1),ROWS('Summary '!F$2:'Summary '!F7))),"")</f>
        <v/>
      </c>
      <c r="G100" s="132" t="str">
        <f>IF(LEN(H100)&gt;0,'Summary '!$I$3,"")</f>
        <v/>
      </c>
      <c r="H100" s="133" t="str">
        <f t="array" ref="H100">IFERROR(INDEX('Summary '!$K$16:$K$35,SMALL(IF('Summary '!$K$16:$K$35&gt;0,ROW('Summary '!$K$16:$K$35)-ROW('Summary '!K$16)+1),ROWS('Summary '!I$2:'Summary '!I7))),"")</f>
        <v/>
      </c>
      <c r="I100" s="184" t="str">
        <f t="array" ref="I100">IFERROR(INDEX('Summary '!$G$16:$G$35,SMALL(IF('Summary '!$K$16:$K$35&gt;0,ROW('Summary '!$G$16:$G$35)-ROW('Summary '!G$16)+1),ROWS('Summary '!G$2:'Summary '!G7))),"")</f>
        <v/>
      </c>
      <c r="J100" s="45"/>
      <c r="K100" s="302"/>
      <c r="L100" s="303"/>
      <c r="M100" s="224"/>
      <c r="N100" s="186" t="str">
        <f>IF(LEN(H100)&gt;0,IF(ISBLANK(M100),ROUND(IFERROR(VLOOKUP(I100,Stipends!$A$2:$B$28,2,)*H100,10000*H100),4),ROUND(M100,2)),"")</f>
        <v/>
      </c>
      <c r="O100" s="134" t="str">
        <f t="shared" si="18"/>
        <v/>
      </c>
      <c r="P100" s="135">
        <f>IFERROR(ROUND(IF(I100="Industrial Post Doc",'Reference worksheet Do NOT edit'!$O$6,IF(I100="College 10k",10000,VLOOKUP(G100,'Reference worksheet Do NOT edit'!$M$4:$O$5,3,FALSE)))*H100+R100,4),0)</f>
        <v>0</v>
      </c>
      <c r="Q100" s="135">
        <f>IFERROR(ROUND(IF(I100="Industrial Post Doc",'Reference worksheet Do NOT edit'!$N$6,IF(I100="College 10k",5000,SUMIF('Reference worksheet Do NOT edit'!$M$4:$M$5,G100,'Reference worksheet Do NOT edit'!$N$4:$N$5)))*H100,4),0)+IF(J100="Industry Co-Funded",(4000*H100),0)</f>
        <v>0</v>
      </c>
      <c r="R100" s="47"/>
      <c r="S100" s="134">
        <f t="shared" si="17"/>
        <v>0</v>
      </c>
    </row>
    <row r="101" spans="1:19" ht="24" customHeight="1" x14ac:dyDescent="0.25">
      <c r="A101" s="8"/>
      <c r="B101" s="142" t="str">
        <f t="array" ref="B101">IFERROR(INDEX('Summary '!$B$16:$B$35,SMALL(IF('Summary '!$K$16:$K$35&gt;0,ROW('Summary '!$B$16:$B$35)-ROW('Summary '!B$16)+1),ROWS('Summary '!B$2:'Summary '!B8))),"")</f>
        <v/>
      </c>
      <c r="C101" s="142" t="str">
        <f t="array" ref="C101">IFERROR(INDEX('Summary '!$C$16:$C$35,SMALL(IF('Summary '!$K$16:$K$35&gt;0,ROW('Summary '!$C$16:$C$35)-ROW('Summary '!C$16)+1),ROWS('Summary '!C$2:'Summary '!C8))),"")</f>
        <v/>
      </c>
      <c r="D101" s="142" t="str">
        <f t="array" ref="D101">IFERROR(INDEX('Summary '!$D$16:$D$35,SMALL(IF('Summary '!$K$16:$K$35&gt;0,ROW('Summary '!$D$16:$D$35)-ROW('Summary '!D$16)+1),ROWS('Summary '!D$2:'Summary '!D8))),"")</f>
        <v/>
      </c>
      <c r="E101" s="131" t="str">
        <f t="array" ref="E101">IFERROR(INDEX('Summary '!$E$16:$E$35,SMALL(IF('Summary '!$K$16:$K$35&gt;0,ROW('Summary '!$E$16:$E$35)-ROW('Summary '!E$16)+1),ROWS('Summary '!D$2:'Summary '!D8))),"")</f>
        <v/>
      </c>
      <c r="F101" s="132" t="str">
        <f t="array" ref="F101">IFERROR(INDEX('Summary '!$F$16:$F$35,SMALL(IF('Summary '!$K$16:$K$35&gt;0,ROW('Summary '!$F$16:$F$35)-ROW('Summary '!F$16)+1),ROWS('Summary '!F$2:'Summary '!F8))),"")</f>
        <v/>
      </c>
      <c r="G101" s="132" t="str">
        <f>IF(LEN(H101)&gt;0,'Summary '!$I$3,"")</f>
        <v/>
      </c>
      <c r="H101" s="133" t="str">
        <f t="array" ref="H101">IFERROR(INDEX('Summary '!$K$16:$K$35,SMALL(IF('Summary '!$K$16:$K$35&gt;0,ROW('Summary '!$K$16:$K$35)-ROW('Summary '!K$16)+1),ROWS('Summary '!I$2:'Summary '!I8))),"")</f>
        <v/>
      </c>
      <c r="I101" s="184" t="str">
        <f t="array" ref="I101">IFERROR(INDEX('Summary '!$G$16:$G$35,SMALL(IF('Summary '!$K$16:$K$35&gt;0,ROW('Summary '!$G$16:$G$35)-ROW('Summary '!G$16)+1),ROWS('Summary '!G$2:'Summary '!G8))),"")</f>
        <v/>
      </c>
      <c r="J101" s="45"/>
      <c r="K101" s="302"/>
      <c r="L101" s="303"/>
      <c r="M101" s="224"/>
      <c r="N101" s="186" t="str">
        <f>IF(LEN(H101)&gt;0,IF(ISBLANK(M101),ROUND(IFERROR(VLOOKUP(I101,Stipends!$A$2:$B$28,2,)*H101,10000*H101),4),ROUND(M101,2)),"")</f>
        <v/>
      </c>
      <c r="O101" s="134" t="str">
        <f t="shared" si="18"/>
        <v/>
      </c>
      <c r="P101" s="135">
        <f>IFERROR(ROUND(IF(I101="Industrial Post Doc",'Reference worksheet Do NOT edit'!$O$6,IF(I101="College 10k",10000,VLOOKUP(G101,'Reference worksheet Do NOT edit'!$M$4:$O$5,3,FALSE)))*H101+R101,4),0)</f>
        <v>0</v>
      </c>
      <c r="Q101" s="135">
        <f>IFERROR(ROUND(IF(I101="Industrial Post Doc",'Reference worksheet Do NOT edit'!$N$6,IF(I101="College 10k",5000,SUMIF('Reference worksheet Do NOT edit'!$M$4:$M$5,G101,'Reference worksheet Do NOT edit'!$N$4:$N$5)))*H101,4),0)+IF(J101="Industry Co-Funded",(4000*H101),0)</f>
        <v>0</v>
      </c>
      <c r="R101" s="47"/>
      <c r="S101" s="134">
        <f t="shared" si="17"/>
        <v>0</v>
      </c>
    </row>
    <row r="102" spans="1:19" ht="24" customHeight="1" x14ac:dyDescent="0.25">
      <c r="A102" s="8"/>
      <c r="B102" s="142" t="str">
        <f t="array" ref="B102">IFERROR(INDEX('Summary '!$B$16:$B$35,SMALL(IF('Summary '!$K$16:$K$35&gt;0,ROW('Summary '!$B$16:$B$35)-ROW('Summary '!B$16)+1),ROWS('Summary '!B$2:'Summary '!B9))),"")</f>
        <v/>
      </c>
      <c r="C102" s="142" t="str">
        <f t="array" ref="C102">IFERROR(INDEX('Summary '!$C$16:$C$35,SMALL(IF('Summary '!$K$16:$K$35&gt;0,ROW('Summary '!$C$16:$C$35)-ROW('Summary '!C$16)+1),ROWS('Summary '!C$2:'Summary '!C9))),"")</f>
        <v/>
      </c>
      <c r="D102" s="142" t="str">
        <f t="array" ref="D102">IFERROR(INDEX('Summary '!$D$16:$D$35,SMALL(IF('Summary '!$K$16:$K$35&gt;0,ROW('Summary '!$D$16:$D$35)-ROW('Summary '!D$16)+1),ROWS('Summary '!D$2:'Summary '!D9))),"")</f>
        <v/>
      </c>
      <c r="E102" s="131" t="str">
        <f t="array" ref="E102">IFERROR(INDEX('Summary '!$E$16:$E$35,SMALL(IF('Summary '!$K$16:$K$35&gt;0,ROW('Summary '!$E$16:$E$35)-ROW('Summary '!E$16)+1),ROWS('Summary '!D$2:'Summary '!D9))),"")</f>
        <v/>
      </c>
      <c r="F102" s="132" t="str">
        <f t="array" ref="F102">IFERROR(INDEX('Summary '!$F$16:$F$35,SMALL(IF('Summary '!$K$16:$K$35&gt;0,ROW('Summary '!$F$16:$F$35)-ROW('Summary '!F$16)+1),ROWS('Summary '!F$2:'Summary '!F9))),"")</f>
        <v/>
      </c>
      <c r="G102" s="132" t="str">
        <f>IF(LEN(H102)&gt;0,'Summary '!$I$3,"")</f>
        <v/>
      </c>
      <c r="H102" s="133" t="str">
        <f t="array" ref="H102">IFERROR(INDEX('Summary '!$K$16:$K$35,SMALL(IF('Summary '!$K$16:$K$35&gt;0,ROW('Summary '!$K$16:$K$35)-ROW('Summary '!K$16)+1),ROWS('Summary '!I$2:'Summary '!I9))),"")</f>
        <v/>
      </c>
      <c r="I102" s="184" t="str">
        <f t="array" ref="I102">IFERROR(INDEX('Summary '!$G$16:$G$35,SMALL(IF('Summary '!$K$16:$K$35&gt;0,ROW('Summary '!$G$16:$G$35)-ROW('Summary '!G$16)+1),ROWS('Summary '!G$2:'Summary '!G9))),"")</f>
        <v/>
      </c>
      <c r="J102" s="45"/>
      <c r="K102" s="302"/>
      <c r="L102" s="303"/>
      <c r="M102" s="224"/>
      <c r="N102" s="186" t="str">
        <f>IF(LEN(H102)&gt;0,IF(ISBLANK(M102),ROUND(IFERROR(VLOOKUP(I102,Stipends!$A$2:$B$28,2,)*H102,10000*H102),4),ROUND(M102,2)),"")</f>
        <v/>
      </c>
      <c r="O102" s="134" t="str">
        <f t="shared" si="18"/>
        <v/>
      </c>
      <c r="P102" s="135">
        <f>IFERROR(ROUND(IF(I102="Industrial Post Doc",'Reference worksheet Do NOT edit'!$O$6,IF(I102="College 10k",10000,VLOOKUP(G102,'Reference worksheet Do NOT edit'!$M$4:$O$5,3,FALSE)))*H102+R102,4),0)</f>
        <v>0</v>
      </c>
      <c r="Q102" s="135">
        <f>IFERROR(ROUND(IF(I102="Industrial Post Doc",'Reference worksheet Do NOT edit'!$N$6,IF(I102="College 10k",5000,SUMIF('Reference worksheet Do NOT edit'!$M$4:$M$5,G102,'Reference worksheet Do NOT edit'!$N$4:$N$5)))*H102,4),0)+IF(J102="Industry Co-Funded",(4000*H102),0)</f>
        <v>0</v>
      </c>
      <c r="R102" s="47"/>
      <c r="S102" s="134">
        <f t="shared" si="17"/>
        <v>0</v>
      </c>
    </row>
    <row r="103" spans="1:19" ht="24" customHeight="1" x14ac:dyDescent="0.25">
      <c r="A103" s="8"/>
      <c r="B103" s="142" t="str">
        <f t="array" ref="B103">IFERROR(INDEX('Summary '!$B$16:$B$35,SMALL(IF('Summary '!$K$16:$K$35&gt;0,ROW('Summary '!$B$16:$B$35)-ROW('Summary '!B$16)+1),ROWS('Summary '!B$2:'Summary '!B10))),"")</f>
        <v/>
      </c>
      <c r="C103" s="142" t="str">
        <f t="array" ref="C103">IFERROR(INDEX('Summary '!$C$16:$C$35,SMALL(IF('Summary '!$K$16:$K$35&gt;0,ROW('Summary '!$C$16:$C$35)-ROW('Summary '!C$16)+1),ROWS('Summary '!C$2:'Summary '!C10))),"")</f>
        <v/>
      </c>
      <c r="D103" s="142" t="str">
        <f t="array" ref="D103">IFERROR(INDEX('Summary '!$D$16:$D$35,SMALL(IF('Summary '!$K$16:$K$35&gt;0,ROW('Summary '!$D$16:$D$35)-ROW('Summary '!D$16)+1),ROWS('Summary '!D$2:'Summary '!D10))),"")</f>
        <v/>
      </c>
      <c r="E103" s="131" t="str">
        <f t="array" ref="E103">IFERROR(INDEX('Summary '!$E$16:$E$35,SMALL(IF('Summary '!$K$16:$K$35&gt;0,ROW('Summary '!$E$16:$E$35)-ROW('Summary '!E$16)+1),ROWS('Summary '!D$2:'Summary '!D10))),"")</f>
        <v/>
      </c>
      <c r="F103" s="132" t="str">
        <f t="array" ref="F103">IFERROR(INDEX('Summary '!$F$16:$F$35,SMALL(IF('Summary '!$K$16:$K$35&gt;0,ROW('Summary '!$F$16:$F$35)-ROW('Summary '!F$16)+1),ROWS('Summary '!F$2:'Summary '!F10))),"")</f>
        <v/>
      </c>
      <c r="G103" s="132" t="str">
        <f>IF(LEN(H103)&gt;0,'Summary '!$I$3,"")</f>
        <v/>
      </c>
      <c r="H103" s="133" t="str">
        <f t="array" ref="H103">IFERROR(INDEX('Summary '!$K$16:$K$35,SMALL(IF('Summary '!$K$16:$K$35&gt;0,ROW('Summary '!$K$16:$K$35)-ROW('Summary '!K$16)+1),ROWS('Summary '!I$2:'Summary '!I10))),"")</f>
        <v/>
      </c>
      <c r="I103" s="184" t="str">
        <f t="array" ref="I103">IFERROR(INDEX('Summary '!$G$16:$G$35,SMALL(IF('Summary '!$K$16:$K$35&gt;0,ROW('Summary '!$G$16:$G$35)-ROW('Summary '!G$16)+1),ROWS('Summary '!G$2:'Summary '!G10))),"")</f>
        <v/>
      </c>
      <c r="J103" s="45"/>
      <c r="K103" s="302"/>
      <c r="L103" s="303"/>
      <c r="M103" s="224"/>
      <c r="N103" s="186" t="str">
        <f>IF(LEN(H103)&gt;0,IF(ISBLANK(M103),ROUND(IFERROR(VLOOKUP(I103,Stipends!$A$2:$B$28,2,)*H103,10000*H103),4),ROUND(M103,2)),"")</f>
        <v/>
      </c>
      <c r="O103" s="134" t="str">
        <f t="shared" si="18"/>
        <v/>
      </c>
      <c r="P103" s="135">
        <f>IFERROR(ROUND(IF(I103="Industrial Post Doc",'Reference worksheet Do NOT edit'!$O$6,IF(I103="College 10k",10000,VLOOKUP(G103,'Reference worksheet Do NOT edit'!$M$4:$O$5,3,FALSE)))*H103+R103,4),0)</f>
        <v>0</v>
      </c>
      <c r="Q103" s="135">
        <f>IFERROR(ROUND(IF(I103="Industrial Post Doc",'Reference worksheet Do NOT edit'!$N$6,IF(I103="College 10k",5000,SUMIF('Reference worksheet Do NOT edit'!$M$4:$M$5,G103,'Reference worksheet Do NOT edit'!$N$4:$N$5)))*H103,4),0)+IF(J103="Industry Co-Funded",(4000*H103),0)</f>
        <v>0</v>
      </c>
      <c r="R103" s="47"/>
      <c r="S103" s="134">
        <f t="shared" si="17"/>
        <v>0</v>
      </c>
    </row>
    <row r="104" spans="1:19" ht="24" customHeight="1" x14ac:dyDescent="0.25">
      <c r="A104" s="8"/>
      <c r="B104" s="142" t="str">
        <f t="array" ref="B104">IFERROR(INDEX('Summary '!$B$16:$B$35,SMALL(IF('Summary '!$K$16:$K$35&gt;0,ROW('Summary '!$B$16:$B$35)-ROW('Summary '!B$16)+1),ROWS('Summary '!B$2:'Summary '!B11))),"")</f>
        <v/>
      </c>
      <c r="C104" s="142" t="str">
        <f t="array" ref="C104">IFERROR(INDEX('Summary '!$C$16:$C$35,SMALL(IF('Summary '!$K$16:$K$35&gt;0,ROW('Summary '!$C$16:$C$35)-ROW('Summary '!C$16)+1),ROWS('Summary '!C$2:'Summary '!C11))),"")</f>
        <v/>
      </c>
      <c r="D104" s="142" t="str">
        <f t="array" ref="D104">IFERROR(INDEX('Summary '!$D$16:$D$35,SMALL(IF('Summary '!$K$16:$K$35&gt;0,ROW('Summary '!$D$16:$D$35)-ROW('Summary '!D$16)+1),ROWS('Summary '!D$2:'Summary '!D11))),"")</f>
        <v/>
      </c>
      <c r="E104" s="131" t="str">
        <f t="array" ref="E104">IFERROR(INDEX('Summary '!$E$16:$E$35,SMALL(IF('Summary '!$K$16:$K$35&gt;0,ROW('Summary '!$E$16:$E$35)-ROW('Summary '!E$16)+1),ROWS('Summary '!D$2:'Summary '!D11))),"")</f>
        <v/>
      </c>
      <c r="F104" s="132" t="str">
        <f t="array" ref="F104">IFERROR(INDEX('Summary '!$F$16:$F$35,SMALL(IF('Summary '!$K$16:$K$35&gt;0,ROW('Summary '!$F$16:$F$35)-ROW('Summary '!F$16)+1),ROWS('Summary '!F$2:'Summary '!F11))),"")</f>
        <v/>
      </c>
      <c r="G104" s="132" t="str">
        <f>IF(LEN(H104)&gt;0,'Summary '!$I$3,"")</f>
        <v/>
      </c>
      <c r="H104" s="133" t="str">
        <f t="array" ref="H104">IFERROR(INDEX('Summary '!$K$16:$K$35,SMALL(IF('Summary '!$K$16:$K$35&gt;0,ROW('Summary '!$K$16:$K$35)-ROW('Summary '!K$16)+1),ROWS('Summary '!I$2:'Summary '!I11))),"")</f>
        <v/>
      </c>
      <c r="I104" s="184" t="str">
        <f t="array" ref="I104">IFERROR(INDEX('Summary '!$G$16:$G$35,SMALL(IF('Summary '!$K$16:$K$35&gt;0,ROW('Summary '!$G$16:$G$35)-ROW('Summary '!G$16)+1),ROWS('Summary '!G$2:'Summary '!G11))),"")</f>
        <v/>
      </c>
      <c r="J104" s="45"/>
      <c r="K104" s="302"/>
      <c r="L104" s="303"/>
      <c r="M104" s="224"/>
      <c r="N104" s="186" t="str">
        <f>IF(LEN(H104)&gt;0,IF(ISBLANK(M104),ROUND(IFERROR(VLOOKUP(I104,Stipends!$A$2:$B$28,2,)*H104,10000*H104),4),ROUND(M104,2)),"")</f>
        <v/>
      </c>
      <c r="O104" s="134" t="str">
        <f t="shared" si="18"/>
        <v/>
      </c>
      <c r="P104" s="135">
        <f>IFERROR(ROUND(IF(I104="Industrial Post Doc",'Reference worksheet Do NOT edit'!$O$6,IF(I104="College 10k",10000,VLOOKUP(G104,'Reference worksheet Do NOT edit'!$M$4:$O$5,3,FALSE)))*H104+R104,4),0)</f>
        <v>0</v>
      </c>
      <c r="Q104" s="135">
        <f>IFERROR(ROUND(IF(I104="Industrial Post Doc",'Reference worksheet Do NOT edit'!$N$6,IF(I104="College 10k",5000,SUMIF('Reference worksheet Do NOT edit'!$M$4:$M$5,G104,'Reference worksheet Do NOT edit'!$N$4:$N$5)))*H104,4),0)+IF(J104="Industry Co-Funded",(4000*H104),0)</f>
        <v>0</v>
      </c>
      <c r="R104" s="47"/>
      <c r="S104" s="134">
        <f t="shared" si="17"/>
        <v>0</v>
      </c>
    </row>
    <row r="105" spans="1:19" ht="24" customHeight="1" x14ac:dyDescent="0.25">
      <c r="A105" s="8"/>
      <c r="B105" s="142" t="str">
        <f t="array" ref="B105">IFERROR(INDEX('Summary '!$B$16:$B$35,SMALL(IF('Summary '!$K$16:$K$35&gt;0,ROW('Summary '!$B$16:$B$35)-ROW('Summary '!B$16)+1),ROWS('Summary '!B$2:'Summary '!B12))),"")</f>
        <v/>
      </c>
      <c r="C105" s="142" t="str">
        <f t="array" ref="C105">IFERROR(INDEX('Summary '!$C$16:$C$35,SMALL(IF('Summary '!$K$16:$K$35&gt;0,ROW('Summary '!$C$16:$C$35)-ROW('Summary '!C$16)+1),ROWS('Summary '!C$2:'Summary '!C12))),"")</f>
        <v/>
      </c>
      <c r="D105" s="142" t="str">
        <f t="array" ref="D105">IFERROR(INDEX('Summary '!$D$16:$D$35,SMALL(IF('Summary '!$K$16:$K$35&gt;0,ROW('Summary '!$D$16:$D$35)-ROW('Summary '!D$16)+1),ROWS('Summary '!D$2:'Summary '!D12))),"")</f>
        <v/>
      </c>
      <c r="E105" s="131" t="str">
        <f t="array" ref="E105">IFERROR(INDEX('Summary '!$E$16:$E$35,SMALL(IF('Summary '!$K$16:$K$35&gt;0,ROW('Summary '!$E$16:$E$35)-ROW('Summary '!E$16)+1),ROWS('Summary '!D$2:'Summary '!D12))),"")</f>
        <v/>
      </c>
      <c r="F105" s="132" t="str">
        <f t="array" ref="F105">IFERROR(INDEX('Summary '!$F$16:$F$35,SMALL(IF('Summary '!$K$16:$K$35&gt;0,ROW('Summary '!$F$16:$F$35)-ROW('Summary '!F$16)+1),ROWS('Summary '!F$2:'Summary '!F12))),"")</f>
        <v/>
      </c>
      <c r="G105" s="132" t="str">
        <f>IF(LEN(H105)&gt;0,'Summary '!$I$3,"")</f>
        <v/>
      </c>
      <c r="H105" s="133" t="str">
        <f t="array" ref="H105">IFERROR(INDEX('Summary '!$K$16:$K$35,SMALL(IF('Summary '!$K$16:$K$35&gt;0,ROW('Summary '!$K$16:$K$35)-ROW('Summary '!K$16)+1),ROWS('Summary '!I$2:'Summary '!I12))),"")</f>
        <v/>
      </c>
      <c r="I105" s="184" t="str">
        <f t="array" ref="I105">IFERROR(INDEX('Summary '!$G$16:$G$35,SMALL(IF('Summary '!$K$16:$K$35&gt;0,ROW('Summary '!$G$16:$G$35)-ROW('Summary '!G$16)+1),ROWS('Summary '!G$2:'Summary '!G12))),"")</f>
        <v/>
      </c>
      <c r="J105" s="45"/>
      <c r="K105" s="302"/>
      <c r="L105" s="303"/>
      <c r="M105" s="224"/>
      <c r="N105" s="186" t="str">
        <f>IF(LEN(H105)&gt;0,IF(ISBLANK(M105),ROUND(IFERROR(VLOOKUP(I105,Stipends!$A$2:$B$28,2,)*H105,10000*H105),4),ROUND(M105,2)),"")</f>
        <v/>
      </c>
      <c r="O105" s="134" t="str">
        <f t="shared" si="18"/>
        <v/>
      </c>
      <c r="P105" s="135">
        <f>IFERROR(ROUND(IF(I105="Industrial Post Doc",'Reference worksheet Do NOT edit'!$O$6,IF(I105="College 10k",10000,VLOOKUP(G105,'Reference worksheet Do NOT edit'!$M$4:$O$5,3,FALSE)))*H105+R105,4),0)</f>
        <v>0</v>
      </c>
      <c r="Q105" s="135">
        <f>IFERROR(ROUND(IF(I105="Industrial Post Doc",'Reference worksheet Do NOT edit'!$N$6,IF(I105="College 10k",5000,SUMIF('Reference worksheet Do NOT edit'!$M$4:$M$5,G105,'Reference worksheet Do NOT edit'!$N$4:$N$5)))*H105,4),0)+IF(J105="Industry Co-Funded",(4000*H105),0)</f>
        <v>0</v>
      </c>
      <c r="R105" s="47"/>
      <c r="S105" s="134">
        <f t="shared" si="17"/>
        <v>0</v>
      </c>
    </row>
    <row r="106" spans="1:19" ht="24" customHeight="1" x14ac:dyDescent="0.25">
      <c r="A106" s="8"/>
      <c r="B106" s="142" t="str">
        <f t="array" ref="B106">IFERROR(INDEX('Summary '!$B$16:$B$35,SMALL(IF('Summary '!$K$16:$K$35&gt;0,ROW('Summary '!$B$16:$B$35)-ROW('Summary '!B$16)+1),ROWS('Summary '!B$2:'Summary '!B13))),"")</f>
        <v/>
      </c>
      <c r="C106" s="142" t="str">
        <f t="array" ref="C106">IFERROR(INDEX('Summary '!$C$16:$C$35,SMALL(IF('Summary '!$K$16:$K$35&gt;0,ROW('Summary '!$C$16:$C$35)-ROW('Summary '!C$16)+1),ROWS('Summary '!C$2:'Summary '!C13))),"")</f>
        <v/>
      </c>
      <c r="D106" s="142" t="str">
        <f t="array" ref="D106">IFERROR(INDEX('Summary '!$D$16:$D$35,SMALL(IF('Summary '!$K$16:$K$35&gt;0,ROW('Summary '!$D$16:$D$35)-ROW('Summary '!D$16)+1),ROWS('Summary '!D$2:'Summary '!D13))),"")</f>
        <v/>
      </c>
      <c r="E106" s="131" t="str">
        <f t="array" ref="E106">IFERROR(INDEX('Summary '!$E$16:$E$35,SMALL(IF('Summary '!$K$16:$K$35&gt;0,ROW('Summary '!$E$16:$E$35)-ROW('Summary '!E$16)+1),ROWS('Summary '!D$2:'Summary '!D13))),"")</f>
        <v/>
      </c>
      <c r="F106" s="132" t="str">
        <f t="array" ref="F106">IFERROR(INDEX('Summary '!$F$16:$F$35,SMALL(IF('Summary '!$K$16:$K$35&gt;0,ROW('Summary '!$F$16:$F$35)-ROW('Summary '!F$16)+1),ROWS('Summary '!F$2:'Summary '!F13))),"")</f>
        <v/>
      </c>
      <c r="G106" s="132" t="str">
        <f>IF(LEN(H106)&gt;0,'Summary '!$I$3,"")</f>
        <v/>
      </c>
      <c r="H106" s="133" t="str">
        <f t="array" ref="H106">IFERROR(INDEX('Summary '!$K$16:$K$35,SMALL(IF('Summary '!$K$16:$K$35&gt;0,ROW('Summary '!$K$16:$K$35)-ROW('Summary '!K$16)+1),ROWS('Summary '!I$2:'Summary '!I13))),"")</f>
        <v/>
      </c>
      <c r="I106" s="184" t="str">
        <f t="array" ref="I106">IFERROR(INDEX('Summary '!$G$16:$G$35,SMALL(IF('Summary '!$K$16:$K$35&gt;0,ROW('Summary '!$G$16:$G$35)-ROW('Summary '!G$16)+1),ROWS('Summary '!G$2:'Summary '!G13))),"")</f>
        <v/>
      </c>
      <c r="J106" s="45"/>
      <c r="K106" s="302"/>
      <c r="L106" s="303"/>
      <c r="M106" s="224"/>
      <c r="N106" s="186" t="str">
        <f>IF(LEN(H106)&gt;0,IF(ISBLANK(M106),ROUND(IFERROR(VLOOKUP(I106,Stipends!$A$2:$B$28,2,)*H106,10000*H106),4),ROUND(M106,2)),"")</f>
        <v/>
      </c>
      <c r="O106" s="134" t="str">
        <f t="shared" si="18"/>
        <v/>
      </c>
      <c r="P106" s="135">
        <f>IFERROR(ROUND(IF(I106="Industrial Post Doc",'Reference worksheet Do NOT edit'!$O$6,IF(I106="College 10k",10000,VLOOKUP(G106,'Reference worksheet Do NOT edit'!$M$4:$O$5,3,FALSE)))*H106+R106,4),0)</f>
        <v>0</v>
      </c>
      <c r="Q106" s="135">
        <f>IFERROR(ROUND(IF(I106="Industrial Post Doc",'Reference worksheet Do NOT edit'!$N$6,IF(I106="College 10k",5000,SUMIF('Reference worksheet Do NOT edit'!$M$4:$M$5,G106,'Reference worksheet Do NOT edit'!$N$4:$N$5)))*H106,4),0)+IF(J106="Industry Co-Funded",(4000*H106),0)</f>
        <v>0</v>
      </c>
      <c r="R106" s="47"/>
      <c r="S106" s="134">
        <f t="shared" si="17"/>
        <v>0</v>
      </c>
    </row>
    <row r="107" spans="1:19" ht="24" customHeight="1" x14ac:dyDescent="0.25">
      <c r="A107" s="8"/>
      <c r="B107" s="142" t="str">
        <f t="array" ref="B107">IFERROR(INDEX('Summary '!$B$16:$B$35,SMALL(IF('Summary '!$K$16:$K$35&gt;0,ROW('Summary '!$B$16:$B$35)-ROW('Summary '!B$16)+1),ROWS('Summary '!B$2:'Summary '!B14))),"")</f>
        <v/>
      </c>
      <c r="C107" s="142" t="str">
        <f t="array" ref="C107">IFERROR(INDEX('Summary '!$C$16:$C$35,SMALL(IF('Summary '!$K$16:$K$35&gt;0,ROW('Summary '!$C$16:$C$35)-ROW('Summary '!C$16)+1),ROWS('Summary '!C$2:'Summary '!C14))),"")</f>
        <v/>
      </c>
      <c r="D107" s="142" t="str">
        <f t="array" ref="D107">IFERROR(INDEX('Summary '!$D$16:$D$35,SMALL(IF('Summary '!$K$16:$K$35&gt;0,ROW('Summary '!$D$16:$D$35)-ROW('Summary '!D$16)+1),ROWS('Summary '!D$2:'Summary '!D14))),"")</f>
        <v/>
      </c>
      <c r="E107" s="131" t="str">
        <f t="array" ref="E107">IFERROR(INDEX('Summary '!$E$16:$E$35,SMALL(IF('Summary '!$K$16:$K$35&gt;0,ROW('Summary '!$E$16:$E$35)-ROW('Summary '!E$16)+1),ROWS('Summary '!D$2:'Summary '!D14))),"")</f>
        <v/>
      </c>
      <c r="F107" s="132" t="str">
        <f t="array" ref="F107">IFERROR(INDEX('Summary '!$F$16:$F$35,SMALL(IF('Summary '!$K$16:$K$35&gt;0,ROW('Summary '!$F$16:$F$35)-ROW('Summary '!F$16)+1),ROWS('Summary '!F$2:'Summary '!F14))),"")</f>
        <v/>
      </c>
      <c r="G107" s="132" t="str">
        <f>IF(LEN(H107)&gt;0,'Summary '!$I$3,"")</f>
        <v/>
      </c>
      <c r="H107" s="133" t="str">
        <f t="array" ref="H107">IFERROR(INDEX('Summary '!$K$16:$K$35,SMALL(IF('Summary '!$K$16:$K$35&gt;0,ROW('Summary '!$K$16:$K$35)-ROW('Summary '!K$16)+1),ROWS('Summary '!I$2:'Summary '!J14))),"")</f>
        <v/>
      </c>
      <c r="I107" s="184" t="str">
        <f t="array" ref="I107">IFERROR(INDEX('Summary '!$G$16:$G$35,SMALL(IF('Summary '!$K$16:$K$35&gt;0,ROW('Summary '!$G$16:$G$35)-ROW('Summary '!G$16)+1),ROWS('Summary '!G$2:'Summary '!G14))),"")</f>
        <v/>
      </c>
      <c r="J107" s="45"/>
      <c r="K107" s="302"/>
      <c r="L107" s="303"/>
      <c r="M107" s="224"/>
      <c r="N107" s="186" t="str">
        <f>IF(LEN(H107)&gt;0,IF(ISBLANK(M107),ROUND(IFERROR(VLOOKUP(I107,Stipends!$A$2:$B$28,2,)*H107,10000*H107),4),ROUND(M107,2)),"")</f>
        <v/>
      </c>
      <c r="O107" s="134" t="str">
        <f t="shared" si="18"/>
        <v/>
      </c>
      <c r="P107" s="135">
        <f>IFERROR(ROUND(IF(I107="Industrial Post Doc",'Reference worksheet Do NOT edit'!$O$6,IF(I107="College 10k",10000,VLOOKUP(G107,'Reference worksheet Do NOT edit'!$M$4:$O$5,3,FALSE)))*H107+R107,4),0)</f>
        <v>0</v>
      </c>
      <c r="Q107" s="135">
        <f>IFERROR(ROUND(IF(I107="Industrial Post Doc",'Reference worksheet Do NOT edit'!$N$6,IF(I107="College 10k",5000,SUMIF('Reference worksheet Do NOT edit'!$M$4:$M$5,G107,'Reference worksheet Do NOT edit'!$N$4:$N$5)))*H107,4),0)+IF(J107="Industry Co-Funded",(4000*H107),0)</f>
        <v>0</v>
      </c>
      <c r="R107" s="47"/>
      <c r="S107" s="134">
        <f t="shared" si="17"/>
        <v>0</v>
      </c>
    </row>
    <row r="108" spans="1:19" ht="24" customHeight="1" x14ac:dyDescent="0.25">
      <c r="A108" s="8"/>
      <c r="B108" s="142" t="str">
        <f t="array" ref="B108">IFERROR(INDEX('Summary '!$B$16:$B$35,SMALL(IF('Summary '!$K$16:$K$35&gt;0,ROW('Summary '!$B$16:$B$35)-ROW('Summary '!B$16)+1),ROWS('Summary '!B$2:'Summary '!B15))),"")</f>
        <v/>
      </c>
      <c r="C108" s="142" t="str">
        <f t="array" ref="C108">IFERROR(INDEX('Summary '!$C$16:$C$35,SMALL(IF('Summary '!$K$16:$K$35&gt;0,ROW('Summary '!$C$16:$C$35)-ROW('Summary '!C$16)+1),ROWS('Summary '!C$2:'Summary '!C15))),"")</f>
        <v/>
      </c>
      <c r="D108" s="142" t="str">
        <f t="array" ref="D108">IFERROR(INDEX('Summary '!$D$16:$D$35,SMALL(IF('Summary '!$K$16:$K$35&gt;0,ROW('Summary '!$D$16:$D$35)-ROW('Summary '!D$16)+1),ROWS('Summary '!D$2:'Summary '!D15))),"")</f>
        <v/>
      </c>
      <c r="E108" s="131" t="str">
        <f t="array" ref="E108">IFERROR(INDEX('Summary '!$E$16:$E$35,SMALL(IF('Summary '!$K$16:$K$35&gt;0,ROW('Summary '!$E$16:$E$35)-ROW('Summary '!E$16)+1),ROWS('Summary '!D$2:'Summary '!D15))),"")</f>
        <v/>
      </c>
      <c r="F108" s="132" t="str">
        <f t="array" ref="F108">IFERROR(INDEX('Summary '!$F$16:$F$35,SMALL(IF('Summary '!$K$16:$K$35&gt;0,ROW('Summary '!$F$16:$F$35)-ROW('Summary '!F$16)+1),ROWS('Summary '!F$2:'Summary '!F15))),"")</f>
        <v/>
      </c>
      <c r="G108" s="132" t="str">
        <f>IF(LEN(H108)&gt;0,'Summary '!$I$3,"")</f>
        <v/>
      </c>
      <c r="H108" s="133" t="str">
        <f t="array" ref="H108">IFERROR(INDEX('Summary '!$K$16:$K$35,SMALL(IF('Summary '!$K$16:$K$35&gt;0,ROW('Summary '!$K$16:$K$35)-ROW('Summary '!K$16)+1),ROWS('Summary '!I$2:'Summary '!J15))),"")</f>
        <v/>
      </c>
      <c r="I108" s="184" t="str">
        <f t="array" ref="I108">IFERROR(INDEX('Summary '!$G$16:$G$35,SMALL(IF('Summary '!$K$16:$K$35&gt;0,ROW('Summary '!$G$16:$G$35)-ROW('Summary '!G$16)+1),ROWS('Summary '!G$2:'Summary '!G15))),"")</f>
        <v/>
      </c>
      <c r="J108" s="45"/>
      <c r="K108" s="302"/>
      <c r="L108" s="303"/>
      <c r="M108" s="224"/>
      <c r="N108" s="186" t="str">
        <f>IF(LEN(H108)&gt;0,IF(ISBLANK(M108),ROUND(IFERROR(VLOOKUP(I108,Stipends!$A$2:$B$28,2,)*H108,10000*H108),4),ROUND(M108,2)),"")</f>
        <v/>
      </c>
      <c r="O108" s="134" t="str">
        <f t="shared" si="18"/>
        <v/>
      </c>
      <c r="P108" s="135">
        <f>IFERROR(ROUND(IF(I108="Industrial Post Doc",'Reference worksheet Do NOT edit'!$O$6,IF(I108="College 10k",10000,VLOOKUP(G108,'Reference worksheet Do NOT edit'!$M$4:$O$5,3,FALSE)))*H108+R108,4),0)</f>
        <v>0</v>
      </c>
      <c r="Q108" s="135">
        <f>IFERROR(ROUND(IF(I108="Industrial Post Doc",'Reference worksheet Do NOT edit'!$N$6,IF(I108="College 10k",5000,SUMIF('Reference worksheet Do NOT edit'!$M$4:$M$5,G108,'Reference worksheet Do NOT edit'!$N$4:$N$5)))*H108,4),0)+IF(J108="Industry Co-Funded",(4000*H108),0)</f>
        <v>0</v>
      </c>
      <c r="R108" s="47"/>
      <c r="S108" s="134">
        <f t="shared" si="17"/>
        <v>0</v>
      </c>
    </row>
    <row r="109" spans="1:19" ht="24" customHeight="1" x14ac:dyDescent="0.25">
      <c r="A109" s="8"/>
      <c r="B109" s="142" t="str">
        <f t="array" ref="B109">IFERROR(INDEX('Summary '!$B$16:$B$35,SMALL(IF('Summary '!$K$16:$K$35&gt;0,ROW('Summary '!$B$16:$B$35)-ROW('Summary '!B$16)+1),ROWS('Summary '!B$2:'Summary '!B16))),"")</f>
        <v/>
      </c>
      <c r="C109" s="142" t="str">
        <f t="array" ref="C109">IFERROR(INDEX('Summary '!$C$16:$C$35,SMALL(IF('Summary '!$K$16:$K$35&gt;0,ROW('Summary '!$C$16:$C$35)-ROW('Summary '!C$16)+1),ROWS('Summary '!C$2:'Summary '!C16))),"")</f>
        <v/>
      </c>
      <c r="D109" s="142" t="str">
        <f t="array" ref="D109">IFERROR(INDEX('Summary '!$D$16:$D$35,SMALL(IF('Summary '!$K$16:$K$35&gt;0,ROW('Summary '!$D$16:$D$35)-ROW('Summary '!D$16)+1),ROWS('Summary '!D$2:'Summary '!D16))),"")</f>
        <v/>
      </c>
      <c r="E109" s="131" t="str">
        <f t="array" ref="E109">IFERROR(INDEX('Summary '!$E$16:$E$35,SMALL(IF('Summary '!$K$16:$K$35&gt;0,ROW('Summary '!$E$16:$E$35)-ROW('Summary '!E$16)+1),ROWS('Summary '!D$2:'Summary '!D16))),"")</f>
        <v/>
      </c>
      <c r="F109" s="132" t="str">
        <f t="array" ref="F109">IFERROR(INDEX('Summary '!$F$16:$F$35,SMALL(IF('Summary '!$K$16:$K$35&gt;0,ROW('Summary '!$F$16:$F$35)-ROW('Summary '!F$16)+1),ROWS('Summary '!F$2:'Summary '!F16))),"")</f>
        <v/>
      </c>
      <c r="G109" s="132" t="str">
        <f>IF(LEN(H109)&gt;0,'Summary '!$I$3,"")</f>
        <v/>
      </c>
      <c r="H109" s="133" t="str">
        <f t="array" ref="H109">IFERROR(INDEX('Summary '!$K$16:$K$35,SMALL(IF('Summary '!$K$16:$K$35&gt;0,ROW('Summary '!$K$16:$K$35)-ROW('Summary '!K$16)+1),ROWS('Summary '!I$2:'Summary '!J16))),"")</f>
        <v/>
      </c>
      <c r="I109" s="184" t="str">
        <f t="array" ref="I109">IFERROR(INDEX('Summary '!$G$16:$G$35,SMALL(IF('Summary '!$K$16:$K$35&gt;0,ROW('Summary '!$G$16:$G$35)-ROW('Summary '!G$16)+1),ROWS('Summary '!G$2:'Summary '!G16))),"")</f>
        <v/>
      </c>
      <c r="J109" s="45"/>
      <c r="K109" s="302"/>
      <c r="L109" s="303"/>
      <c r="M109" s="224"/>
      <c r="N109" s="186" t="str">
        <f>IF(LEN(H109)&gt;0,IF(ISBLANK(M109),ROUND(IFERROR(VLOOKUP(I109,Stipends!$A$2:$B$28,2,)*H109,10000*H109),4),ROUND(M109,2)),"")</f>
        <v/>
      </c>
      <c r="O109" s="134" t="str">
        <f t="shared" si="18"/>
        <v/>
      </c>
      <c r="P109" s="135">
        <f>IFERROR(ROUND(IF(I109="Industrial Post Doc",'Reference worksheet Do NOT edit'!$O$6,IF(I109="College 10k",10000,VLOOKUP(G109,'Reference worksheet Do NOT edit'!$M$4:$O$5,3,FALSE)))*H109+R109,4),0)</f>
        <v>0</v>
      </c>
      <c r="Q109" s="135">
        <f>IFERROR(ROUND(IF(I109="Industrial Post Doc",'Reference worksheet Do NOT edit'!$N$6,IF(I109="College 10k",5000,SUMIF('Reference worksheet Do NOT edit'!$M$4:$M$5,G109,'Reference worksheet Do NOT edit'!$N$4:$N$5)))*H109,4),0)+IF(J109="Industry Co-Funded",(4000*H109),0)</f>
        <v>0</v>
      </c>
      <c r="R109" s="47"/>
      <c r="S109" s="134">
        <f t="shared" si="17"/>
        <v>0</v>
      </c>
    </row>
    <row r="110" spans="1:19" ht="24" customHeight="1" x14ac:dyDescent="0.25">
      <c r="A110" s="8"/>
      <c r="B110" s="142" t="str">
        <f t="array" ref="B110">IFERROR(INDEX('Summary '!$B$16:$B$35,SMALL(IF('Summary '!$K$16:$K$35&gt;0,ROW('Summary '!$B$16:$B$35)-ROW('Summary '!B$16)+1),ROWS('Summary '!B$2:'Summary '!B17))),"")</f>
        <v/>
      </c>
      <c r="C110" s="142" t="str">
        <f t="array" ref="C110">IFERROR(INDEX('Summary '!$C$16:$C$35,SMALL(IF('Summary '!$K$16:$K$35&gt;0,ROW('Summary '!$C$16:$C$35)-ROW('Summary '!C$16)+1),ROWS('Summary '!C$2:'Summary '!C17))),"")</f>
        <v/>
      </c>
      <c r="D110" s="142" t="str">
        <f t="array" ref="D110">IFERROR(INDEX('Summary '!$D$16:$D$35,SMALL(IF('Summary '!$K$16:$K$35&gt;0,ROW('Summary '!$D$16:$D$35)-ROW('Summary '!D$16)+1),ROWS('Summary '!D$2:'Summary '!D17))),"")</f>
        <v/>
      </c>
      <c r="E110" s="131" t="str">
        <f t="array" ref="E110">IFERROR(INDEX('Summary '!$E$16:$E$35,SMALL(IF('Summary '!$K$16:$K$35&gt;0,ROW('Summary '!$E$16:$E$35)-ROW('Summary '!E$16)+1),ROWS('Summary '!D$2:'Summary '!D17))),"")</f>
        <v/>
      </c>
      <c r="F110" s="132" t="str">
        <f t="array" ref="F110">IFERROR(INDEX('Summary '!$F$16:$F$35,SMALL(IF('Summary '!$K$16:$K$35&gt;0,ROW('Summary '!$F$16:$F$35)-ROW('Summary '!F$16)+1),ROWS('Summary '!F$2:'Summary '!F17))),"")</f>
        <v/>
      </c>
      <c r="G110" s="132" t="str">
        <f>IF(LEN(H110)&gt;0,'Summary '!$I$3,"")</f>
        <v/>
      </c>
      <c r="H110" s="133" t="str">
        <f t="array" ref="H110">IFERROR(INDEX('Summary '!$K$16:$K$35,SMALL(IF('Summary '!$K$16:$K$35&gt;0,ROW('Summary '!$K$16:$K$35)-ROW('Summary '!K$16)+1),ROWS('Summary '!I$2:'Summary '!J17))),"")</f>
        <v/>
      </c>
      <c r="I110" s="184" t="str">
        <f t="array" ref="I110">IFERROR(INDEX('Summary '!$G$16:$G$35,SMALL(IF('Summary '!$K$16:$K$35&gt;0,ROW('Summary '!$G$16:$G$35)-ROW('Summary '!G$16)+1),ROWS('Summary '!G$2:'Summary '!G17))),"")</f>
        <v/>
      </c>
      <c r="J110" s="45"/>
      <c r="K110" s="302"/>
      <c r="L110" s="303"/>
      <c r="M110" s="224"/>
      <c r="N110" s="186" t="str">
        <f>IF(LEN(H110)&gt;0,IF(ISBLANK(M110),ROUND(IFERROR(VLOOKUP(I110,Stipends!$A$2:$B$28,2,)*H110,10000*H110),4),ROUND(M110,2)),"")</f>
        <v/>
      </c>
      <c r="O110" s="134" t="str">
        <f t="shared" si="18"/>
        <v/>
      </c>
      <c r="P110" s="135">
        <f>IFERROR(ROUND(IF(I110="Industrial Post Doc",'Reference worksheet Do NOT edit'!$O$6,IF(I110="College 10k",10000,VLOOKUP(G110,'Reference worksheet Do NOT edit'!$M$4:$O$5,3,FALSE)))*H110+R110,4),0)</f>
        <v>0</v>
      </c>
      <c r="Q110" s="135">
        <f>IFERROR(ROUND(IF(I110="Industrial Post Doc",'Reference worksheet Do NOT edit'!$N$6,IF(I110="College 10k",5000,SUMIF('Reference worksheet Do NOT edit'!$M$4:$M$5,G110,'Reference worksheet Do NOT edit'!$N$4:$N$5)))*H110,4),0)+IF(J110="Industry Co-Funded",(4000*H110),0)</f>
        <v>0</v>
      </c>
      <c r="R110" s="47"/>
      <c r="S110" s="134">
        <f t="shared" si="17"/>
        <v>0</v>
      </c>
    </row>
    <row r="111" spans="1:19" ht="24" customHeight="1" x14ac:dyDescent="0.25">
      <c r="A111" s="8"/>
      <c r="B111" s="142" t="str">
        <f t="array" ref="B111">IFERROR(INDEX('Summary '!$B$16:$B$35,SMALL(IF('Summary '!$K$16:$K$35&gt;0,ROW('Summary '!$B$16:$B$35)-ROW('Summary '!B$16)+1),ROWS('Summary '!B$2:'Summary '!B18))),"")</f>
        <v/>
      </c>
      <c r="C111" s="142" t="str">
        <f t="array" ref="C111">IFERROR(INDEX('Summary '!$C$16:$C$35,SMALL(IF('Summary '!$K$16:$K$35&gt;0,ROW('Summary '!$C$16:$C$35)-ROW('Summary '!C$16)+1),ROWS('Summary '!C$2:'Summary '!C18))),"")</f>
        <v/>
      </c>
      <c r="D111" s="142" t="str">
        <f t="array" ref="D111">IFERROR(INDEX('Summary '!$D$16:$D$35,SMALL(IF('Summary '!$K$16:$K$35&gt;0,ROW('Summary '!$D$16:$D$35)-ROW('Summary '!D$16)+1),ROWS('Summary '!D$2:'Summary '!D18))),"")</f>
        <v/>
      </c>
      <c r="E111" s="131" t="str">
        <f t="array" ref="E111">IFERROR(INDEX('Summary '!$E$16:$E$35,SMALL(IF('Summary '!$K$16:$K$35&gt;0,ROW('Summary '!$E$16:$E$35)-ROW('Summary '!E$16)+1),ROWS('Summary '!D$2:'Summary '!D18))),"")</f>
        <v/>
      </c>
      <c r="F111" s="132" t="str">
        <f t="array" ref="F111">IFERROR(INDEX('Summary '!$F$16:$F$35,SMALL(IF('Summary '!$K$16:$K$35&gt;0,ROW('Summary '!$F$16:$F$35)-ROW('Summary '!F$16)+1),ROWS('Summary '!F$2:'Summary '!F18))),"")</f>
        <v/>
      </c>
      <c r="G111" s="132" t="str">
        <f>IF(LEN(H111)&gt;0,'Summary '!$I$3,"")</f>
        <v/>
      </c>
      <c r="H111" s="133" t="str">
        <f t="array" ref="H111">IFERROR(INDEX('Summary '!$K$16:$K$35,SMALL(IF('Summary '!$K$16:$K$35&gt;0,ROW('Summary '!$K$16:$K$35)-ROW('Summary '!K$16)+1),ROWS('Summary '!I$2:'Summary '!J18))),"")</f>
        <v/>
      </c>
      <c r="I111" s="184" t="str">
        <f t="array" ref="I111">IFERROR(INDEX('Summary '!$G$16:$G$35,SMALL(IF('Summary '!$K$16:$K$35&gt;0,ROW('Summary '!$G$16:$G$35)-ROW('Summary '!G$16)+1),ROWS('Summary '!G$2:'Summary '!G18))),"")</f>
        <v/>
      </c>
      <c r="J111" s="45"/>
      <c r="K111" s="302"/>
      <c r="L111" s="303"/>
      <c r="M111" s="224"/>
      <c r="N111" s="186" t="str">
        <f>IF(LEN(H111)&gt;0,IF(ISBLANK(M111),ROUND(IFERROR(VLOOKUP(I111,Stipends!$A$2:$B$28,2,)*H111,10000*H111),4),ROUND(M111,2)),"")</f>
        <v/>
      </c>
      <c r="O111" s="134" t="str">
        <f t="shared" si="18"/>
        <v/>
      </c>
      <c r="P111" s="135">
        <f>IFERROR(ROUND(IF(I111="Industrial Post Doc",'Reference worksheet Do NOT edit'!$O$6,IF(I111="College 10k",10000,VLOOKUP(G111,'Reference worksheet Do NOT edit'!$M$4:$O$5,3,FALSE)))*H111+R111,4),0)</f>
        <v>0</v>
      </c>
      <c r="Q111" s="135">
        <f>IFERROR(ROUND(IF(I111="Industrial Post Doc",'Reference worksheet Do NOT edit'!$N$6,IF(I111="College 10k",5000,SUMIF('Reference worksheet Do NOT edit'!$M$4:$M$5,G111,'Reference worksheet Do NOT edit'!$N$4:$N$5)))*H111,4),0)+IF(J111="Industry Co-Funded",(4000*H111),0)</f>
        <v>0</v>
      </c>
      <c r="R111" s="47"/>
      <c r="S111" s="134">
        <f t="shared" si="17"/>
        <v>0</v>
      </c>
    </row>
    <row r="112" spans="1:19" ht="24" customHeight="1" x14ac:dyDescent="0.25">
      <c r="A112" s="8"/>
      <c r="B112" s="142" t="str">
        <f t="array" ref="B112">IFERROR(INDEX('Summary '!$B$16:$B$35,SMALL(IF('Summary '!$K$16:$K$35&gt;0,ROW('Summary '!$B$16:$B$35)-ROW('Summary '!B$16)+1),ROWS('Summary '!B$2:'Summary '!B19))),"")</f>
        <v/>
      </c>
      <c r="C112" s="142" t="str">
        <f t="array" ref="C112">IFERROR(INDEX('Summary '!$C$16:$C$35,SMALL(IF('Summary '!$K$16:$K$35&gt;0,ROW('Summary '!$C$16:$C$35)-ROW('Summary '!C$16)+1),ROWS('Summary '!C$2:'Summary '!C19))),"")</f>
        <v/>
      </c>
      <c r="D112" s="142" t="str">
        <f t="array" ref="D112">IFERROR(INDEX('Summary '!$D$16:$D$35,SMALL(IF('Summary '!$K$16:$K$35&gt;0,ROW('Summary '!$D$16:$D$35)-ROW('Summary '!D$16)+1),ROWS('Summary '!D$2:'Summary '!D19))),"")</f>
        <v/>
      </c>
      <c r="E112" s="131" t="str">
        <f t="array" ref="E112">IFERROR(INDEX('Summary '!$E$16:$E$35,SMALL(IF('Summary '!$K$16:$K$35&gt;0,ROW('Summary '!$E$16:$E$35)-ROW('Summary '!E$16)+1),ROWS('Summary '!D$2:'Summary '!D19))),"")</f>
        <v/>
      </c>
      <c r="F112" s="132" t="str">
        <f t="array" ref="F112">IFERROR(INDEX('Summary '!$F$16:$F$35,SMALL(IF('Summary '!$K$16:$K$35&gt;0,ROW('Summary '!$F$16:$F$35)-ROW('Summary '!F$16)+1),ROWS('Summary '!F$2:'Summary '!F19))),"")</f>
        <v/>
      </c>
      <c r="G112" s="132" t="str">
        <f>IF(LEN(H112)&gt;0,'Summary '!$I$3,"")</f>
        <v/>
      </c>
      <c r="H112" s="133" t="str">
        <f t="array" ref="H112">IFERROR(INDEX('Summary '!$K$16:$K$35,SMALL(IF('Summary '!$K$16:$K$35&gt;0,ROW('Summary '!$K$16:$K$35)-ROW('Summary '!K$16)+1),ROWS('Summary '!I$2:'Summary '!J19))),"")</f>
        <v/>
      </c>
      <c r="I112" s="184" t="str">
        <f t="array" ref="I112">IFERROR(INDEX('Summary '!$G$16:$G$35,SMALL(IF('Summary '!$K$16:$K$35&gt;0,ROW('Summary '!$G$16:$G$35)-ROW('Summary '!G$16)+1),ROWS('Summary '!G$2:'Summary '!G19))),"")</f>
        <v/>
      </c>
      <c r="J112" s="45"/>
      <c r="K112" s="302"/>
      <c r="L112" s="303"/>
      <c r="M112" s="224"/>
      <c r="N112" s="186" t="str">
        <f>IF(LEN(H112)&gt;0,IF(ISBLANK(M112),ROUND(IFERROR(VLOOKUP(I112,Stipends!$A$2:$B$28,2,)*H112,10000*H112),4),ROUND(M112,2)),"")</f>
        <v/>
      </c>
      <c r="O112" s="134" t="str">
        <f t="shared" si="18"/>
        <v/>
      </c>
      <c r="P112" s="135">
        <f>IFERROR(ROUND(IF(I112="Industrial Post Doc",'Reference worksheet Do NOT edit'!$O$6,IF(I112="College 10k",10000,VLOOKUP(G112,'Reference worksheet Do NOT edit'!$M$4:$O$5,3,FALSE)))*H112+R112,4),0)</f>
        <v>0</v>
      </c>
      <c r="Q112" s="135">
        <f>IFERROR(ROUND(IF(I112="Industrial Post Doc",'Reference worksheet Do NOT edit'!$N$6,IF(I112="College 10k",5000,SUMIF('Reference worksheet Do NOT edit'!$M$4:$M$5,G112,'Reference worksheet Do NOT edit'!$N$4:$N$5)))*H112,4),0)+IF(J112="Industry Co-Funded",(4000*H112),0)</f>
        <v>0</v>
      </c>
      <c r="R112" s="47"/>
      <c r="S112" s="134">
        <f t="shared" si="17"/>
        <v>0</v>
      </c>
    </row>
    <row r="113" spans="1:19" ht="24" customHeight="1" x14ac:dyDescent="0.25">
      <c r="A113" s="8"/>
      <c r="B113" s="142" t="str">
        <f t="array" ref="B113">IFERROR(INDEX('Summary '!$B$16:$B$35,SMALL(IF('Summary '!$K$16:$K$35&gt;0,ROW('Summary '!$B$16:$B$35)-ROW('Summary '!B$16)+1),ROWS('Summary '!B$2:'Summary '!B20))),"")</f>
        <v/>
      </c>
      <c r="C113" s="142" t="str">
        <f t="array" ref="C113">IFERROR(INDEX('Summary '!$C$16:$C$35,SMALL(IF('Summary '!$K$16:$K$35&gt;0,ROW('Summary '!$C$16:$C$35)-ROW('Summary '!C$16)+1),ROWS('Summary '!C$2:'Summary '!C20))),"")</f>
        <v/>
      </c>
      <c r="D113" s="142" t="str">
        <f t="array" ref="D113">IFERROR(INDEX('Summary '!$D$16:$D$35,SMALL(IF('Summary '!$K$16:$K$35&gt;0,ROW('Summary '!$D$16:$D$35)-ROW('Summary '!D$16)+1),ROWS('Summary '!D$2:'Summary '!D20))),"")</f>
        <v/>
      </c>
      <c r="E113" s="131" t="str">
        <f t="array" ref="E113">IFERROR(INDEX('Summary '!$E$16:$E$35,SMALL(IF('Summary '!$K$16:$K$35&gt;0,ROW('Summary '!$E$16:$E$35)-ROW('Summary '!E$16)+1),ROWS('Summary '!D$2:'Summary '!D20))),"")</f>
        <v/>
      </c>
      <c r="F113" s="132" t="str">
        <f t="array" ref="F113">IFERROR(INDEX('Summary '!$F$16:$F$35,SMALL(IF('Summary '!$K$16:$K$35&gt;0,ROW('Summary '!$F$16:$F$35)-ROW('Summary '!F$16)+1),ROWS('Summary '!F$2:'Summary '!F20))),"")</f>
        <v/>
      </c>
      <c r="G113" s="132" t="str">
        <f>IF(LEN(H113)&gt;0,'Summary '!$I$3,"")</f>
        <v/>
      </c>
      <c r="H113" s="133" t="str">
        <f t="array" ref="H113">IFERROR(INDEX('Summary '!$K$16:$K$35,SMALL(IF('Summary '!$K$16:$K$35&gt;0,ROW('Summary '!$K$16:$K$35)-ROW('Summary '!K$16)+1),ROWS('Summary '!I$2:'Summary '!J20))),"")</f>
        <v/>
      </c>
      <c r="I113" s="184" t="str">
        <f t="array" ref="I113">IFERROR(INDEX('Summary '!$G$16:$G$35,SMALL(IF('Summary '!$K$16:$K$35&gt;0,ROW('Summary '!$G$16:$G$35)-ROW('Summary '!G$16)+1),ROWS('Summary '!G$2:'Summary '!G20))),"")</f>
        <v/>
      </c>
      <c r="J113" s="45"/>
      <c r="K113" s="302"/>
      <c r="L113" s="303"/>
      <c r="M113" s="224"/>
      <c r="N113" s="186" t="str">
        <f>IF(LEN(H113)&gt;0,IF(ISBLANK(M113),ROUND(IFERROR(VLOOKUP(I113,Stipends!$A$2:$B$28,2,)*H113,10000*H113),4),ROUND(M113,2)),"")</f>
        <v/>
      </c>
      <c r="O113" s="134" t="str">
        <f t="shared" si="18"/>
        <v/>
      </c>
      <c r="P113" s="135">
        <f>IFERROR(ROUND(IF(I113="Industrial Post Doc",'Reference worksheet Do NOT edit'!$O$6,IF(I113="College 10k",10000,VLOOKUP(G113,'Reference worksheet Do NOT edit'!$M$4:$O$5,3,FALSE)))*H113+R113,4),0)</f>
        <v>0</v>
      </c>
      <c r="Q113" s="135">
        <f>IFERROR(ROUND(IF(I113="Industrial Post Doc",'Reference worksheet Do NOT edit'!$N$6,IF(I113="College 10k",5000,SUMIF('Reference worksheet Do NOT edit'!$M$4:$M$5,G113,'Reference worksheet Do NOT edit'!$N$4:$N$5)))*H113,4),0)+IF(J113="Industry Co-Funded",(4000*H113),0)</f>
        <v>0</v>
      </c>
      <c r="R113" s="47"/>
      <c r="S113" s="134">
        <f t="shared" si="17"/>
        <v>0</v>
      </c>
    </row>
    <row r="114" spans="1:19" ht="24" customHeight="1" x14ac:dyDescent="0.25">
      <c r="A114" s="8"/>
      <c r="B114" s="142" t="str">
        <f t="array" ref="B114">IFERROR(INDEX('Summary '!$B$16:$B$35,SMALL(IF('Summary '!$K$16:$K$35&gt;0,ROW('Summary '!$B$16:$B$35)-ROW('Summary '!B$16)+1),ROWS('Summary '!B$2:'Summary '!B21))),"")</f>
        <v/>
      </c>
      <c r="C114" s="142" t="str">
        <f t="array" ref="C114">IFERROR(INDEX('Summary '!$C$16:$C$35,SMALL(IF('Summary '!$K$16:$K$35&gt;0,ROW('Summary '!$C$16:$C$35)-ROW('Summary '!C$16)+1),ROWS('Summary '!C$2:'Summary '!C21))),"")</f>
        <v/>
      </c>
      <c r="D114" s="142" t="str">
        <f t="array" ref="D114">IFERROR(INDEX('Summary '!$D$16:$D$35,SMALL(IF('Summary '!$K$16:$K$35&gt;0,ROW('Summary '!$D$16:$D$35)-ROW('Summary '!D$16)+1),ROWS('Summary '!D$2:'Summary '!D21))),"")</f>
        <v/>
      </c>
      <c r="E114" s="131" t="str">
        <f t="array" ref="E114">IFERROR(INDEX('Summary '!$E$16:$E$35,SMALL(IF('Summary '!$K$16:$K$35&gt;0,ROW('Summary '!$E$16:$E$35)-ROW('Summary '!E$16)+1),ROWS('Summary '!D$2:'Summary '!D21))),"")</f>
        <v/>
      </c>
      <c r="F114" s="132" t="str">
        <f t="array" ref="F114">IFERROR(INDEX('Summary '!$F$16:$F$35,SMALL(IF('Summary '!$K$16:$K$35&gt;0,ROW('Summary '!$F$16:$F$35)-ROW('Summary '!F$16)+1),ROWS('Summary '!F$2:'Summary '!F21))),"")</f>
        <v/>
      </c>
      <c r="G114" s="132" t="str">
        <f>IF(LEN(H114)&gt;0,'Summary '!$I$3,"")</f>
        <v/>
      </c>
      <c r="H114" s="133" t="str">
        <f t="array" ref="H114">IFERROR(INDEX('Summary '!$K$16:$K$35,SMALL(IF('Summary '!$K$16:$K$35&gt;0,ROW('Summary '!$K$16:$K$35)-ROW('Summary '!K$16)+1),ROWS('Summary '!I$2:'Summary '!J21))),"")</f>
        <v/>
      </c>
      <c r="I114" s="184" t="str">
        <f t="array" ref="I114">IFERROR(INDEX('Summary '!$G$16:$G$35,SMALL(IF('Summary '!$K$16:$K$35&gt;0,ROW('Summary '!$G$16:$G$35)-ROW('Summary '!G$16)+1),ROWS('Summary '!G$2:'Summary '!G21))),"")</f>
        <v/>
      </c>
      <c r="J114" s="45"/>
      <c r="K114" s="302"/>
      <c r="L114" s="303"/>
      <c r="M114" s="224"/>
      <c r="N114" s="186" t="str">
        <f>IF(LEN(H114)&gt;0,IF(ISBLANK(M114),ROUND(IFERROR(VLOOKUP(I114,Stipends!$A$2:$B$28,2,)*H114,10000*H114),4),ROUND(M114,2)),"")</f>
        <v/>
      </c>
      <c r="O114" s="134" t="str">
        <f t="shared" si="18"/>
        <v/>
      </c>
      <c r="P114" s="135">
        <f>IFERROR(ROUND(IF(I114="Industrial Post Doc",'Reference worksheet Do NOT edit'!$O$6,IF(I114="College 10k",10000,VLOOKUP(G114,'Reference worksheet Do NOT edit'!$M$4:$O$5,3,FALSE)))*H114+R114,4),0)</f>
        <v>0</v>
      </c>
      <c r="Q114" s="135">
        <f>IFERROR(ROUND(IF(I114="Industrial Post Doc",'Reference worksheet Do NOT edit'!$N$6,IF(I114="College 10k",5000,SUMIF('Reference worksheet Do NOT edit'!$M$4:$M$5,G114,'Reference worksheet Do NOT edit'!$N$4:$N$5)))*H114,4),0)+IF(J114="Industry Co-Funded",(4000*H114),0)</f>
        <v>0</v>
      </c>
      <c r="R114" s="47"/>
      <c r="S114" s="134">
        <f t="shared" si="17"/>
        <v>0</v>
      </c>
    </row>
    <row r="115" spans="1:19" ht="24" customHeight="1" x14ac:dyDescent="0.25">
      <c r="A115" s="8"/>
      <c r="B115" s="148" t="s">
        <v>5</v>
      </c>
      <c r="C115" s="149"/>
      <c r="D115" s="149"/>
      <c r="E115" s="149"/>
      <c r="F115" s="149"/>
      <c r="G115" s="149"/>
      <c r="H115" s="139"/>
      <c r="I115" s="149"/>
      <c r="J115" s="149"/>
      <c r="K115" s="149"/>
      <c r="L115" s="150"/>
      <c r="M115" s="151"/>
      <c r="N115" s="136">
        <f t="shared" ref="N115:O115" si="19">SUM(N95:N114)</f>
        <v>0</v>
      </c>
      <c r="O115" s="136">
        <f t="shared" si="19"/>
        <v>0</v>
      </c>
      <c r="P115" s="136">
        <f>ROUND(SUM(P95:P114),4)</f>
        <v>0</v>
      </c>
      <c r="Q115" s="136">
        <f t="shared" ref="Q115:R115" si="20">SUM(Q95:Q114)</f>
        <v>0</v>
      </c>
      <c r="R115" s="136">
        <f t="shared" si="20"/>
        <v>0</v>
      </c>
      <c r="S115" s="136">
        <f>SUM(S95:S114)</f>
        <v>0</v>
      </c>
    </row>
    <row r="116" spans="1:19" ht="23.25" customHeight="1" x14ac:dyDescent="0.25">
      <c r="A116" s="8"/>
      <c r="B116" s="93"/>
      <c r="C116" s="93"/>
      <c r="D116" s="93"/>
      <c r="E116" s="93"/>
      <c r="F116" s="93"/>
      <c r="G116" s="93"/>
      <c r="H116" s="94"/>
      <c r="I116" s="94"/>
      <c r="J116" s="8"/>
      <c r="K116" s="8"/>
      <c r="L116" s="8"/>
      <c r="M116" s="8"/>
      <c r="N116" s="99"/>
      <c r="O116" s="99"/>
      <c r="P116" s="99"/>
      <c r="Q116" s="100"/>
      <c r="R116" s="48"/>
      <c r="S116" s="99"/>
    </row>
    <row r="117" spans="1:19" ht="23.25" customHeight="1" thickBot="1" x14ac:dyDescent="0.3">
      <c r="A117" s="8"/>
      <c r="B117" s="93"/>
      <c r="C117" s="93"/>
      <c r="D117" s="93"/>
      <c r="E117" s="93"/>
      <c r="F117" s="93"/>
      <c r="G117" s="93"/>
      <c r="H117" s="94"/>
      <c r="I117" s="94"/>
      <c r="J117" s="8"/>
      <c r="K117" s="8"/>
      <c r="L117" s="8"/>
      <c r="M117" s="8"/>
      <c r="N117" s="99"/>
      <c r="O117" s="99"/>
      <c r="P117" s="99"/>
      <c r="Q117" s="99"/>
      <c r="R117" s="48"/>
      <c r="S117" s="99"/>
    </row>
    <row r="118" spans="1:19" ht="23.25" customHeight="1" thickBot="1" x14ac:dyDescent="0.3">
      <c r="A118" s="8"/>
      <c r="B118" s="89" t="str">
        <f>"Term 5: "&amp;'Summary '!L15</f>
        <v>Term 5: Sep - Dec 2020</v>
      </c>
      <c r="C118" s="90"/>
      <c r="D118" s="90"/>
      <c r="E118" s="91"/>
      <c r="F118" s="91"/>
      <c r="G118" s="91"/>
      <c r="H118" s="92"/>
      <c r="I118" s="92"/>
      <c r="J118" s="30"/>
      <c r="K118" s="30"/>
      <c r="L118" s="30"/>
      <c r="M118" s="30"/>
      <c r="N118" s="104"/>
      <c r="O118" s="104"/>
      <c r="P118" s="105"/>
      <c r="Q118" s="106"/>
      <c r="R118" s="52"/>
      <c r="S118" s="99"/>
    </row>
    <row r="119" spans="1:19" ht="30" customHeight="1" x14ac:dyDescent="0.25">
      <c r="A119" s="8"/>
      <c r="B119" s="404" t="str">
        <f>B$15</f>
        <v>Intern name</v>
      </c>
      <c r="C119" s="404" t="str">
        <f t="shared" ref="C119:J119" si="21">C$15</f>
        <v>Academic Supervisor / Account Holder</v>
      </c>
      <c r="D119" s="408" t="str">
        <f t="shared" si="21"/>
        <v>Co-Supervisor</v>
      </c>
      <c r="E119" s="404" t="str">
        <f t="shared" si="21"/>
        <v>Academic Institution</v>
      </c>
      <c r="F119" s="408" t="str">
        <f t="shared" si="21"/>
        <v>Partner</v>
      </c>
      <c r="G119" s="408" t="str">
        <f t="shared" si="21"/>
        <v>Funding type</v>
      </c>
      <c r="H119" s="408" t="str">
        <f t="shared" si="21"/>
        <v>Internship Units</v>
      </c>
      <c r="I119" s="406" t="s">
        <v>140</v>
      </c>
      <c r="J119" s="408" t="str">
        <f t="shared" si="21"/>
        <v xml:space="preserve">Co Funding Option (no selection required unless advised) </v>
      </c>
      <c r="K119" s="421" t="str">
        <f>$K$15</f>
        <v>Internship Period (4 to 6 months per unit)</v>
      </c>
      <c r="L119" s="422"/>
      <c r="M119" s="419" t="str">
        <f t="shared" ref="M119:S119" si="22">M$15</f>
        <v>Stipend Overwrite (if more than $10,000 auto)</v>
      </c>
      <c r="N119" s="423" t="str">
        <f t="shared" si="22"/>
        <v>Stipend  
(Auto - min. $10,000 per internship unit)</v>
      </c>
      <c r="O119" s="402" t="str">
        <f t="shared" si="22"/>
        <v>Research Expenses</v>
      </c>
      <c r="P119" s="402" t="str">
        <f t="shared" si="22"/>
        <v xml:space="preserve">Total Award </v>
      </c>
      <c r="Q119" s="402" t="str">
        <f t="shared" si="22"/>
        <v>Partner Contribution</v>
      </c>
      <c r="R119" s="408" t="str">
        <f t="shared" si="22"/>
        <v xml:space="preserve">Additional Partner contribution </v>
      </c>
      <c r="S119" s="402" t="str">
        <f t="shared" si="22"/>
        <v>University Co-Funding Amount</v>
      </c>
    </row>
    <row r="120" spans="1:19" ht="46.5" customHeight="1" thickBot="1" x14ac:dyDescent="0.3">
      <c r="A120" s="8"/>
      <c r="B120" s="405"/>
      <c r="C120" s="405"/>
      <c r="D120" s="409"/>
      <c r="E120" s="405"/>
      <c r="F120" s="409"/>
      <c r="G120" s="409"/>
      <c r="H120" s="409"/>
      <c r="I120" s="407"/>
      <c r="J120" s="409"/>
      <c r="K120" s="188" t="str">
        <f>$K$16</f>
        <v>Start Date</v>
      </c>
      <c r="L120" s="188" t="str">
        <f>$L$16</f>
        <v>End Date</v>
      </c>
      <c r="M120" s="420"/>
      <c r="N120" s="424"/>
      <c r="O120" s="403"/>
      <c r="P120" s="403"/>
      <c r="Q120" s="403"/>
      <c r="R120" s="409"/>
      <c r="S120" s="403"/>
    </row>
    <row r="121" spans="1:19" ht="24" customHeight="1" x14ac:dyDescent="0.25">
      <c r="A121" s="8"/>
      <c r="B121" s="142" t="str">
        <f t="array" ref="B121">IFERROR(INDEX('Summary '!$B$16:$B$35,SMALL(IF('Summary '!$L$16:$L$35&gt;0,ROW('Summary '!$B$16:$B$35)-ROW('Summary '!B$16)+1),ROWS('Summary '!B$2:'Summary '!B2))),"")</f>
        <v/>
      </c>
      <c r="C121" s="142" t="str">
        <f t="array" ref="C121">IFERROR(INDEX('Summary '!$C$16:$C$35,SMALL(IF('Summary '!$L$16:$L$35&gt;0,ROW('Summary '!$C$16:$C$35)-ROW('Summary '!C$16)+1),ROWS('Summary '!C$2:'Summary '!C2))),"")</f>
        <v/>
      </c>
      <c r="D121" s="142" t="str">
        <f t="array" ref="D121">IFERROR(INDEX('Summary '!$D$16:$D$35,SMALL(IF('Summary '!$L$16:$L$35&gt;0,ROW('Summary '!$D$16:$D$35)-ROW('Summary '!D$16)+1),ROWS('Summary '!D$2:'Summary '!D2))),"")</f>
        <v/>
      </c>
      <c r="E121" s="131" t="str">
        <f t="array" ref="E121">IFERROR(INDEX('Summary '!$E$16:$E$35,SMALL(IF('Summary '!$L$16:$L$35&gt;0,ROW('Summary '!$E$16:$E$35)-ROW('Summary '!E$16)+1),ROWS('Summary '!D$2:'Summary '!D2))),"")</f>
        <v/>
      </c>
      <c r="F121" s="132" t="str">
        <f t="array" ref="F121">IFERROR(INDEX('Summary '!$F$16:$F$35,SMALL(IF('Summary '!$L$16:$L$35&gt;0,ROW('Summary '!$F$16:$F$35)-ROW('Summary '!F$16)+1),ROWS('Summary '!F$2:'Summary '!F2))),"")</f>
        <v/>
      </c>
      <c r="G121" s="132" t="str">
        <f>IF(LEN(H121)&gt;0,'Summary '!$I$3,"")</f>
        <v/>
      </c>
      <c r="H121" s="133" t="str">
        <f t="array" ref="H121">IFERROR(INDEX('Summary '!$L$16:$L$35,SMALL(IF('Summary '!$L$16:$L$35&gt;0,ROW('Summary '!$L$16:$L$35)-ROW('Summary '!L$16)+1),ROWS('Summary '!J$2:'Summary '!J2))),"")</f>
        <v/>
      </c>
      <c r="I121" s="184" t="str">
        <f t="array" ref="I121">IFERROR(INDEX('Summary '!$G$16:$G$35,SMALL(IF('Summary '!$L$16:$L$35&gt;0,ROW('Summary '!$G$16:$G$35)-ROW('Summary '!G$16)+1),ROWS('Summary '!G$2:'Summary '!G2))),"")</f>
        <v/>
      </c>
      <c r="J121" s="45"/>
      <c r="K121" s="302"/>
      <c r="L121" s="302"/>
      <c r="M121" s="223"/>
      <c r="N121" s="186" t="str">
        <f>IF(LEN(H121)&gt;0,IF(ISBLANK(M121),ROUND(IFERROR(VLOOKUP(I121,Stipends!$A$2:$B$28,2,)*H121,10000*H121),4),ROUND(M121,2)),"")</f>
        <v/>
      </c>
      <c r="O121" s="135" t="str">
        <f>IFERROR(ROUND(P121-N121,4),"")</f>
        <v/>
      </c>
      <c r="P121" s="135">
        <f>IFERROR(ROUND(IF(I121="Industrial Post Doc",'Reference worksheet Do NOT edit'!$O$6,IF(I121="College 10k",10000,VLOOKUP(G121,'Reference worksheet Do NOT edit'!$M$4:$O$5,3,FALSE)))*H121+R121,4),0)</f>
        <v>0</v>
      </c>
      <c r="Q121" s="135">
        <f>IFERROR(ROUND(IF(I121="Industrial Post Doc",'Reference worksheet Do NOT edit'!$N$6,IF(I121="College 10k",5000,SUMIF('Reference worksheet Do NOT edit'!$M$4:$M$5,G121,'Reference worksheet Do NOT edit'!$N$4:$N$5)))*H121,4),0)+IF(J121="Industry Co-Funded",(4000*H121),0)</f>
        <v>0</v>
      </c>
      <c r="R121" s="187"/>
      <c r="S121" s="135">
        <f t="shared" ref="S121:S140" si="23">IF(LEN(H121)&lt;1,0,IF(J121="University Co-Funded",(4000*H121),0))</f>
        <v>0</v>
      </c>
    </row>
    <row r="122" spans="1:19" ht="24" customHeight="1" x14ac:dyDescent="0.25">
      <c r="A122" s="8"/>
      <c r="B122" s="142" t="str">
        <f t="array" ref="B122">IFERROR(INDEX('Summary '!$B$16:$B$35,SMALL(IF('Summary '!$L$16:$L$35&gt;0,ROW('Summary '!$B$16:$B$35)-ROW('Summary '!B$16)+1),ROWS('Summary '!B$2:'Summary '!B3))),"")</f>
        <v/>
      </c>
      <c r="C122" s="142" t="str">
        <f t="array" ref="C122">IFERROR(INDEX('Summary '!$C$16:$C$35,SMALL(IF('Summary '!$L$16:$L$35&gt;0,ROW('Summary '!$C$16:$C$35)-ROW('Summary '!C$16)+1),ROWS('Summary '!C$2:'Summary '!C3))),"")</f>
        <v/>
      </c>
      <c r="D122" s="142" t="str">
        <f t="array" ref="D122">IFERROR(INDEX('Summary '!$D$16:$D$35,SMALL(IF('Summary '!$L$16:$L$35&gt;0,ROW('Summary '!$D$16:$D$35)-ROW('Summary '!D$16)+1),ROWS('Summary '!D$2:'Summary '!D3))),"")</f>
        <v/>
      </c>
      <c r="E122" s="131" t="str">
        <f t="array" ref="E122">IFERROR(INDEX('Summary '!$E$16:$E$35,SMALL(IF('Summary '!$L$16:$L$35&gt;0,ROW('Summary '!$E$16:$E$35)-ROW('Summary '!E$16)+1),ROWS('Summary '!D$2:'Summary '!D3))),"")</f>
        <v/>
      </c>
      <c r="F122" s="132" t="str">
        <f t="array" ref="F122">IFERROR(INDEX('Summary '!$F$16:$F$35,SMALL(IF('Summary '!$L$16:$L$35&gt;0,ROW('Summary '!$F$16:$F$35)-ROW('Summary '!F$16)+1),ROWS('Summary '!F$2:'Summary '!F3))),"")</f>
        <v/>
      </c>
      <c r="G122" s="132" t="str">
        <f>IF(LEN(H122)&gt;0,'Summary '!$I$3,"")</f>
        <v/>
      </c>
      <c r="H122" s="133" t="str">
        <f t="array" ref="H122">IFERROR(INDEX('Summary '!$L$16:$L$35,SMALL(IF('Summary '!$L$16:$L$35&gt;0,ROW('Summary '!$L$16:$L$35)-ROW('Summary '!L$16)+1),ROWS('Summary '!J$2:'Summary '!J3))),"")</f>
        <v/>
      </c>
      <c r="I122" s="184" t="str">
        <f t="array" ref="I122">IFERROR(INDEX('Summary '!$G$16:$G$35,SMALL(IF('Summary '!$L$16:$L$35&gt;0,ROW('Summary '!$G$16:$G$35)-ROW('Summary '!G$16)+1),ROWS('Summary '!G$2:'Summary '!G3))),"")</f>
        <v/>
      </c>
      <c r="J122" s="45"/>
      <c r="K122" s="302"/>
      <c r="L122" s="303"/>
      <c r="M122" s="224"/>
      <c r="N122" s="186" t="str">
        <f>IF(LEN(H122)&gt;0,IF(ISBLANK(M122),ROUND(IFERROR(VLOOKUP(I122,Stipends!$A$2:$B$28,2,)*H122,10000*H122),4),ROUND(M122,2)),"")</f>
        <v/>
      </c>
      <c r="O122" s="134" t="str">
        <f t="shared" ref="O122:O140" si="24">IFERROR(ROUND(P122-N122,4),"")</f>
        <v/>
      </c>
      <c r="P122" s="135">
        <f>IFERROR(ROUND(IF(I122="Industrial Post Doc",'Reference worksheet Do NOT edit'!$O$6,IF(I122="College 10k",10000,VLOOKUP(G122,'Reference worksheet Do NOT edit'!$M$4:$O$5,3,FALSE)))*H122+R122,4),0)</f>
        <v>0</v>
      </c>
      <c r="Q122" s="135">
        <f>IFERROR(ROUND(IF(I122="Industrial Post Doc",'Reference worksheet Do NOT edit'!$N$6,IF(I122="College 10k",5000,SUMIF('Reference worksheet Do NOT edit'!$M$4:$M$5,G122,'Reference worksheet Do NOT edit'!$N$4:$N$5)))*H122,4),0)+IF(J122="Industry Co-Funded",(4000*H122),0)</f>
        <v>0</v>
      </c>
      <c r="R122" s="47"/>
      <c r="S122" s="134">
        <f t="shared" si="23"/>
        <v>0</v>
      </c>
    </row>
    <row r="123" spans="1:19" ht="24" customHeight="1" x14ac:dyDescent="0.25">
      <c r="A123" s="8"/>
      <c r="B123" s="142" t="str">
        <f t="array" ref="B123">IFERROR(INDEX('Summary '!$B$16:$B$35,SMALL(IF('Summary '!$L$16:$L$35&gt;0,ROW('Summary '!$B$16:$B$35)-ROW('Summary '!B$16)+1),ROWS('Summary '!B$2:'Summary '!B4))),"")</f>
        <v/>
      </c>
      <c r="C123" s="142" t="str">
        <f t="array" ref="C123">IFERROR(INDEX('Summary '!$C$16:$C$35,SMALL(IF('Summary '!$L$16:$L$35&gt;0,ROW('Summary '!$C$16:$C$35)-ROW('Summary '!C$16)+1),ROWS('Summary '!C$2:'Summary '!C4))),"")</f>
        <v/>
      </c>
      <c r="D123" s="142" t="str">
        <f t="array" ref="D123">IFERROR(INDEX('Summary '!$D$16:$D$35,SMALL(IF('Summary '!$L$16:$L$35&gt;0,ROW('Summary '!$D$16:$D$35)-ROW('Summary '!D$16)+1),ROWS('Summary '!D$2:'Summary '!D4))),"")</f>
        <v/>
      </c>
      <c r="E123" s="131" t="str">
        <f t="array" ref="E123">IFERROR(INDEX('Summary '!$E$16:$E$35,SMALL(IF('Summary '!$L$16:$L$35&gt;0,ROW('Summary '!$E$16:$E$35)-ROW('Summary '!E$16)+1),ROWS('Summary '!D$2:'Summary '!D4))),"")</f>
        <v/>
      </c>
      <c r="F123" s="132" t="str">
        <f t="array" ref="F123">IFERROR(INDEX('Summary '!$F$16:$F$35,SMALL(IF('Summary '!$L$16:$L$35&gt;0,ROW('Summary '!$F$16:$F$35)-ROW('Summary '!F$16)+1),ROWS('Summary '!F$2:'Summary '!F4))),"")</f>
        <v/>
      </c>
      <c r="G123" s="132" t="str">
        <f>IF(LEN(H123)&gt;0,'Summary '!$I$3,"")</f>
        <v/>
      </c>
      <c r="H123" s="133" t="str">
        <f t="array" ref="H123">IFERROR(INDEX('Summary '!$L$16:$L$35,SMALL(IF('Summary '!$L$16:$L$35&gt;0,ROW('Summary '!$L$16:$L$35)-ROW('Summary '!L$16)+1),ROWS('Summary '!J$2:'Summary '!J4))),"")</f>
        <v/>
      </c>
      <c r="I123" s="184" t="str">
        <f t="array" ref="I123">IFERROR(INDEX('Summary '!$G$16:$G$35,SMALL(IF('Summary '!$L$16:$L$35&gt;0,ROW('Summary '!$G$16:$G$35)-ROW('Summary '!G$16)+1),ROWS('Summary '!G$2:'Summary '!G4))),"")</f>
        <v/>
      </c>
      <c r="J123" s="45"/>
      <c r="K123" s="302"/>
      <c r="L123" s="303"/>
      <c r="M123" s="224"/>
      <c r="N123" s="186" t="str">
        <f>IF(LEN(H123)&gt;0,IF(ISBLANK(M123),ROUND(IFERROR(VLOOKUP(I123,Stipends!$A$2:$B$28,2,)*H123,10000*H123),4),ROUND(M123,2)),"")</f>
        <v/>
      </c>
      <c r="O123" s="134" t="str">
        <f t="shared" si="24"/>
        <v/>
      </c>
      <c r="P123" s="135">
        <f>IFERROR(ROUND(IF(I123="Industrial Post Doc",'Reference worksheet Do NOT edit'!$O$6,IF(I123="College 10k",10000,VLOOKUP(G123,'Reference worksheet Do NOT edit'!$M$4:$O$5,3,FALSE)))*H123+R123,4),0)</f>
        <v>0</v>
      </c>
      <c r="Q123" s="135">
        <f>IFERROR(ROUND(IF(I123="Industrial Post Doc",'Reference worksheet Do NOT edit'!$N$6,IF(I123="College 10k",5000,SUMIF('Reference worksheet Do NOT edit'!$M$4:$M$5,G123,'Reference worksheet Do NOT edit'!$N$4:$N$5)))*H123,4),0)+IF(J123="Industry Co-Funded",(4000*H123),0)</f>
        <v>0</v>
      </c>
      <c r="R123" s="47"/>
      <c r="S123" s="134">
        <f t="shared" si="23"/>
        <v>0</v>
      </c>
    </row>
    <row r="124" spans="1:19" ht="24" customHeight="1" x14ac:dyDescent="0.25">
      <c r="A124" s="8"/>
      <c r="B124" s="142" t="str">
        <f t="array" ref="B124">IFERROR(INDEX('Summary '!$B$16:$B$35,SMALL(IF('Summary '!$L$16:$L$35&gt;0,ROW('Summary '!$B$16:$B$35)-ROW('Summary '!B$16)+1),ROWS('Summary '!B$2:'Summary '!B5))),"")</f>
        <v/>
      </c>
      <c r="C124" s="142" t="str">
        <f t="array" ref="C124">IFERROR(INDEX('Summary '!$C$16:$C$35,SMALL(IF('Summary '!$L$16:$L$35&gt;0,ROW('Summary '!$C$16:$C$35)-ROW('Summary '!C$16)+1),ROWS('Summary '!C$2:'Summary '!C5))),"")</f>
        <v/>
      </c>
      <c r="D124" s="142" t="str">
        <f t="array" ref="D124">IFERROR(INDEX('Summary '!$D$16:$D$35,SMALL(IF('Summary '!$L$16:$L$35&gt;0,ROW('Summary '!$D$16:$D$35)-ROW('Summary '!D$16)+1),ROWS('Summary '!D$2:'Summary '!D5))),"")</f>
        <v/>
      </c>
      <c r="E124" s="131" t="str">
        <f t="array" ref="E124">IFERROR(INDEX('Summary '!$E$16:$E$35,SMALL(IF('Summary '!$L$16:$L$35&gt;0,ROW('Summary '!$E$16:$E$35)-ROW('Summary '!E$16)+1),ROWS('Summary '!D$2:'Summary '!D5))),"")</f>
        <v/>
      </c>
      <c r="F124" s="132" t="str">
        <f t="array" ref="F124">IFERROR(INDEX('Summary '!$F$16:$F$35,SMALL(IF('Summary '!$L$16:$L$35&gt;0,ROW('Summary '!$F$16:$F$35)-ROW('Summary '!F$16)+1),ROWS('Summary '!F$2:'Summary '!F5))),"")</f>
        <v/>
      </c>
      <c r="G124" s="132" t="str">
        <f>IF(LEN(H124)&gt;0,'Summary '!$I$3,"")</f>
        <v/>
      </c>
      <c r="H124" s="133" t="str">
        <f t="array" ref="H124">IFERROR(INDEX('Summary '!$L$16:$L$35,SMALL(IF('Summary '!$L$16:$L$35&gt;0,ROW('Summary '!$L$16:$L$35)-ROW('Summary '!L$16)+1),ROWS('Summary '!J$2:'Summary '!J5))),"")</f>
        <v/>
      </c>
      <c r="I124" s="184" t="str">
        <f t="array" ref="I124">IFERROR(INDEX('Summary '!$G$16:$G$35,SMALL(IF('Summary '!$L$16:$L$35&gt;0,ROW('Summary '!$G$16:$G$35)-ROW('Summary '!G$16)+1),ROWS('Summary '!G$2:'Summary '!G5))),"")</f>
        <v/>
      </c>
      <c r="J124" s="45"/>
      <c r="K124" s="302"/>
      <c r="L124" s="303"/>
      <c r="M124" s="224"/>
      <c r="N124" s="186" t="str">
        <f>IF(LEN(H124)&gt;0,IF(ISBLANK(M124),ROUND(IFERROR(VLOOKUP(I124,Stipends!$A$2:$B$28,2,)*H124,10000*H124),4),ROUND(M124,2)),"")</f>
        <v/>
      </c>
      <c r="O124" s="134" t="str">
        <f t="shared" si="24"/>
        <v/>
      </c>
      <c r="P124" s="135">
        <f>IFERROR(ROUND(IF(I124="Industrial Post Doc",'Reference worksheet Do NOT edit'!$O$6,IF(I124="College 10k",10000,VLOOKUP(G124,'Reference worksheet Do NOT edit'!$M$4:$O$5,3,FALSE)))*H124+R124,4),0)</f>
        <v>0</v>
      </c>
      <c r="Q124" s="135">
        <f>IFERROR(ROUND(IF(I124="Industrial Post Doc",'Reference worksheet Do NOT edit'!$N$6,IF(I124="College 10k",5000,SUMIF('Reference worksheet Do NOT edit'!$M$4:$M$5,G124,'Reference worksheet Do NOT edit'!$N$4:$N$5)))*H124,4),0)+IF(J124="Industry Co-Funded",(4000*H124),0)</f>
        <v>0</v>
      </c>
      <c r="R124" s="47"/>
      <c r="S124" s="134">
        <f t="shared" si="23"/>
        <v>0</v>
      </c>
    </row>
    <row r="125" spans="1:19" ht="24" customHeight="1" x14ac:dyDescent="0.25">
      <c r="A125" s="8"/>
      <c r="B125" s="142" t="str">
        <f t="array" ref="B125">IFERROR(INDEX('Summary '!$B$16:$B$35,SMALL(IF('Summary '!$L$16:$L$35&gt;0,ROW('Summary '!$B$16:$B$35)-ROW('Summary '!B$16)+1),ROWS('Summary '!B$2:'Summary '!B6))),"")</f>
        <v/>
      </c>
      <c r="C125" s="142" t="str">
        <f t="array" ref="C125">IFERROR(INDEX('Summary '!$C$16:$C$35,SMALL(IF('Summary '!$L$16:$L$35&gt;0,ROW('Summary '!$C$16:$C$35)-ROW('Summary '!C$16)+1),ROWS('Summary '!C$2:'Summary '!C6))),"")</f>
        <v/>
      </c>
      <c r="D125" s="142" t="str">
        <f t="array" ref="D125">IFERROR(INDEX('Summary '!$D$16:$D$35,SMALL(IF('Summary '!$L$16:$L$35&gt;0,ROW('Summary '!$D$16:$D$35)-ROW('Summary '!D$16)+1),ROWS('Summary '!D$2:'Summary '!D6))),"")</f>
        <v/>
      </c>
      <c r="E125" s="131" t="str">
        <f t="array" ref="E125">IFERROR(INDEX('Summary '!$E$16:$E$35,SMALL(IF('Summary '!$L$16:$L$35&gt;0,ROW('Summary '!$E$16:$E$35)-ROW('Summary '!E$16)+1),ROWS('Summary '!D$2:'Summary '!D6))),"")</f>
        <v/>
      </c>
      <c r="F125" s="132" t="str">
        <f t="array" ref="F125">IFERROR(INDEX('Summary '!$F$16:$F$35,SMALL(IF('Summary '!$L$16:$L$35&gt;0,ROW('Summary '!$F$16:$F$35)-ROW('Summary '!F$16)+1),ROWS('Summary '!F$2:'Summary '!F6))),"")</f>
        <v/>
      </c>
      <c r="G125" s="132" t="str">
        <f>IF(LEN(H125)&gt;0,'Summary '!$I$3,"")</f>
        <v/>
      </c>
      <c r="H125" s="133" t="str">
        <f t="array" ref="H125">IFERROR(INDEX('Summary '!$L$16:$L$35,SMALL(IF('Summary '!$L$16:$L$35&gt;0,ROW('Summary '!$L$16:$L$35)-ROW('Summary '!L$16)+1),ROWS('Summary '!J$2:'Summary '!J6))),"")</f>
        <v/>
      </c>
      <c r="I125" s="184" t="str">
        <f t="array" ref="I125">IFERROR(INDEX('Summary '!$G$16:$G$35,SMALL(IF('Summary '!$L$16:$L$35&gt;0,ROW('Summary '!$G$16:$G$35)-ROW('Summary '!G$16)+1),ROWS('Summary '!G$2:'Summary '!G6))),"")</f>
        <v/>
      </c>
      <c r="J125" s="45"/>
      <c r="K125" s="302"/>
      <c r="L125" s="303"/>
      <c r="M125" s="224"/>
      <c r="N125" s="186" t="str">
        <f>IF(LEN(H125)&gt;0,IF(ISBLANK(M125),ROUND(IFERROR(VLOOKUP(I125,Stipends!$A$2:$B$28,2,)*H125,10000*H125),4),ROUND(M125,2)),"")</f>
        <v/>
      </c>
      <c r="O125" s="134" t="str">
        <f t="shared" si="24"/>
        <v/>
      </c>
      <c r="P125" s="135">
        <f>IFERROR(ROUND(IF(I125="Industrial Post Doc",'Reference worksheet Do NOT edit'!$O$6,IF(I125="College 10k",10000,VLOOKUP(G125,'Reference worksheet Do NOT edit'!$M$4:$O$5,3,FALSE)))*H125+R125,4),0)</f>
        <v>0</v>
      </c>
      <c r="Q125" s="135">
        <f>IFERROR(ROUND(IF(I125="Industrial Post Doc",'Reference worksheet Do NOT edit'!$N$6,IF(I125="College 10k",5000,SUMIF('Reference worksheet Do NOT edit'!$M$4:$M$5,G125,'Reference worksheet Do NOT edit'!$N$4:$N$5)))*H125,4),0)+IF(J125="Industry Co-Funded",(4000*H125),0)</f>
        <v>0</v>
      </c>
      <c r="R125" s="47"/>
      <c r="S125" s="134">
        <f t="shared" si="23"/>
        <v>0</v>
      </c>
    </row>
    <row r="126" spans="1:19" ht="24" customHeight="1" x14ac:dyDescent="0.25">
      <c r="A126" s="8"/>
      <c r="B126" s="142" t="str">
        <f t="array" ref="B126">IFERROR(INDEX('Summary '!$B$16:$B$35,SMALL(IF('Summary '!$L$16:$L$35&gt;0,ROW('Summary '!$B$16:$B$35)-ROW('Summary '!B$16)+1),ROWS('Summary '!B$2:'Summary '!B7))),"")</f>
        <v/>
      </c>
      <c r="C126" s="142" t="str">
        <f t="array" ref="C126">IFERROR(INDEX('Summary '!$C$16:$C$35,SMALL(IF('Summary '!$L$16:$L$35&gt;0,ROW('Summary '!$C$16:$C$35)-ROW('Summary '!C$16)+1),ROWS('Summary '!C$2:'Summary '!C7))),"")</f>
        <v/>
      </c>
      <c r="D126" s="142" t="str">
        <f t="array" ref="D126">IFERROR(INDEX('Summary '!$D$16:$D$35,SMALL(IF('Summary '!$L$16:$L$35&gt;0,ROW('Summary '!$D$16:$D$35)-ROW('Summary '!D$16)+1),ROWS('Summary '!D$2:'Summary '!D7))),"")</f>
        <v/>
      </c>
      <c r="E126" s="131" t="str">
        <f t="array" ref="E126">IFERROR(INDEX('Summary '!$E$16:$E$35,SMALL(IF('Summary '!$L$16:$L$35&gt;0,ROW('Summary '!$E$16:$E$35)-ROW('Summary '!E$16)+1),ROWS('Summary '!D$2:'Summary '!D7))),"")</f>
        <v/>
      </c>
      <c r="F126" s="132" t="str">
        <f t="array" ref="F126">IFERROR(INDEX('Summary '!$F$16:$F$35,SMALL(IF('Summary '!$L$16:$L$35&gt;0,ROW('Summary '!$F$16:$F$35)-ROW('Summary '!F$16)+1),ROWS('Summary '!F$2:'Summary '!F7))),"")</f>
        <v/>
      </c>
      <c r="G126" s="132" t="str">
        <f>IF(LEN(H126)&gt;0,'Summary '!$I$3,"")</f>
        <v/>
      </c>
      <c r="H126" s="133" t="str">
        <f t="array" ref="H126">IFERROR(INDEX('Summary '!$L$16:$L$35,SMALL(IF('Summary '!$L$16:$L$35&gt;0,ROW('Summary '!$L$16:$L$35)-ROW('Summary '!L$16)+1),ROWS('Summary '!J$2:'Summary '!J7))),"")</f>
        <v/>
      </c>
      <c r="I126" s="184" t="str">
        <f t="array" ref="I126">IFERROR(INDEX('Summary '!$G$16:$G$35,SMALL(IF('Summary '!$L$16:$L$35&gt;0,ROW('Summary '!$G$16:$G$35)-ROW('Summary '!G$16)+1),ROWS('Summary '!G$2:'Summary '!G7))),"")</f>
        <v/>
      </c>
      <c r="J126" s="45"/>
      <c r="K126" s="302"/>
      <c r="L126" s="303"/>
      <c r="M126" s="224"/>
      <c r="N126" s="186" t="str">
        <f>IF(LEN(H126)&gt;0,IF(ISBLANK(M126),ROUND(IFERROR(VLOOKUP(I126,Stipends!$A$2:$B$28,2,)*H126,10000*H126),4),ROUND(M126,2)),"")</f>
        <v/>
      </c>
      <c r="O126" s="134" t="str">
        <f t="shared" si="24"/>
        <v/>
      </c>
      <c r="P126" s="135">
        <f>IFERROR(ROUND(IF(I126="Industrial Post Doc",'Reference worksheet Do NOT edit'!$O$6,IF(I126="College 10k",10000,VLOOKUP(G126,'Reference worksheet Do NOT edit'!$M$4:$O$5,3,FALSE)))*H126+R126,4),0)</f>
        <v>0</v>
      </c>
      <c r="Q126" s="135">
        <f>IFERROR(ROUND(IF(I126="Industrial Post Doc",'Reference worksheet Do NOT edit'!$N$6,IF(I126="College 10k",5000,SUMIF('Reference worksheet Do NOT edit'!$M$4:$M$5,G126,'Reference worksheet Do NOT edit'!$N$4:$N$5)))*H126,4),0)+IF(J126="Industry Co-Funded",(4000*H126),0)</f>
        <v>0</v>
      </c>
      <c r="R126" s="47"/>
      <c r="S126" s="134">
        <f t="shared" si="23"/>
        <v>0</v>
      </c>
    </row>
    <row r="127" spans="1:19" ht="24" customHeight="1" x14ac:dyDescent="0.25">
      <c r="A127" s="8"/>
      <c r="B127" s="142" t="str">
        <f t="array" ref="B127">IFERROR(INDEX('Summary '!$B$16:$B$35,SMALL(IF('Summary '!$L$16:$L$35&gt;0,ROW('Summary '!$B$16:$B$35)-ROW('Summary '!B$16)+1),ROWS('Summary '!B$2:'Summary '!B8))),"")</f>
        <v/>
      </c>
      <c r="C127" s="142" t="str">
        <f t="array" ref="C127">IFERROR(INDEX('Summary '!$C$16:$C$35,SMALL(IF('Summary '!$L$16:$L$35&gt;0,ROW('Summary '!$C$16:$C$35)-ROW('Summary '!C$16)+1),ROWS('Summary '!C$2:'Summary '!C8))),"")</f>
        <v/>
      </c>
      <c r="D127" s="142" t="str">
        <f t="array" ref="D127">IFERROR(INDEX('Summary '!$D$16:$D$35,SMALL(IF('Summary '!$L$16:$L$35&gt;0,ROW('Summary '!$D$16:$D$35)-ROW('Summary '!D$16)+1),ROWS('Summary '!D$2:'Summary '!D8))),"")</f>
        <v/>
      </c>
      <c r="E127" s="131" t="str">
        <f t="array" ref="E127">IFERROR(INDEX('Summary '!$E$16:$E$35,SMALL(IF('Summary '!$L$16:$L$35&gt;0,ROW('Summary '!$E$16:$E$35)-ROW('Summary '!E$16)+1),ROWS('Summary '!D$2:'Summary '!D8))),"")</f>
        <v/>
      </c>
      <c r="F127" s="132" t="str">
        <f t="array" ref="F127">IFERROR(INDEX('Summary '!$F$16:$F$35,SMALL(IF('Summary '!$L$16:$L$35&gt;0,ROW('Summary '!$F$16:$F$35)-ROW('Summary '!F$16)+1),ROWS('Summary '!F$2:'Summary '!F8))),"")</f>
        <v/>
      </c>
      <c r="G127" s="132" t="str">
        <f>IF(LEN(H127)&gt;0,'Summary '!$I$3,"")</f>
        <v/>
      </c>
      <c r="H127" s="133" t="str">
        <f t="array" ref="H127">IFERROR(INDEX('Summary '!$L$16:$L$35,SMALL(IF('Summary '!$L$16:$L$35&gt;0,ROW('Summary '!$L$16:$L$35)-ROW('Summary '!L$16)+1),ROWS('Summary '!J$2:'Summary '!J8))),"")</f>
        <v/>
      </c>
      <c r="I127" s="184" t="str">
        <f t="array" ref="I127">IFERROR(INDEX('Summary '!$G$16:$G$35,SMALL(IF('Summary '!$L$16:$L$35&gt;0,ROW('Summary '!$G$16:$G$35)-ROW('Summary '!G$16)+1),ROWS('Summary '!G$2:'Summary '!G8))),"")</f>
        <v/>
      </c>
      <c r="J127" s="45"/>
      <c r="K127" s="302"/>
      <c r="L127" s="303"/>
      <c r="M127" s="224"/>
      <c r="N127" s="186" t="str">
        <f>IF(LEN(H127)&gt;0,IF(ISBLANK(M127),ROUND(IFERROR(VLOOKUP(I127,Stipends!$A$2:$B$28,2,)*H127,10000*H127),4),ROUND(M127,2)),"")</f>
        <v/>
      </c>
      <c r="O127" s="134" t="str">
        <f t="shared" si="24"/>
        <v/>
      </c>
      <c r="P127" s="135">
        <f>IFERROR(ROUND(IF(I127="Industrial Post Doc",'Reference worksheet Do NOT edit'!$O$6,IF(I127="College 10k",10000,VLOOKUP(G127,'Reference worksheet Do NOT edit'!$M$4:$O$5,3,FALSE)))*H127+R127,4),0)</f>
        <v>0</v>
      </c>
      <c r="Q127" s="135">
        <f>IFERROR(ROUND(IF(I127="Industrial Post Doc",'Reference worksheet Do NOT edit'!$N$6,IF(I127="College 10k",5000,SUMIF('Reference worksheet Do NOT edit'!$M$4:$M$5,G127,'Reference worksheet Do NOT edit'!$N$4:$N$5)))*H127,4),0)+IF(J127="Industry Co-Funded",(4000*H127),0)</f>
        <v>0</v>
      </c>
      <c r="R127" s="47"/>
      <c r="S127" s="134">
        <f t="shared" si="23"/>
        <v>0</v>
      </c>
    </row>
    <row r="128" spans="1:19" ht="24" customHeight="1" x14ac:dyDescent="0.25">
      <c r="A128" s="8"/>
      <c r="B128" s="142" t="str">
        <f t="array" ref="B128">IFERROR(INDEX('Summary '!$B$16:$B$35,SMALL(IF('Summary '!$L$16:$L$35&gt;0,ROW('Summary '!$B$16:$B$35)-ROW('Summary '!B$16)+1),ROWS('Summary '!B$2:'Summary '!B9))),"")</f>
        <v/>
      </c>
      <c r="C128" s="142" t="str">
        <f t="array" ref="C128">IFERROR(INDEX('Summary '!$C$16:$C$35,SMALL(IF('Summary '!$L$16:$L$35&gt;0,ROW('Summary '!$C$16:$C$35)-ROW('Summary '!C$16)+1),ROWS('Summary '!C$2:'Summary '!C9))),"")</f>
        <v/>
      </c>
      <c r="D128" s="142" t="str">
        <f t="array" ref="D128">IFERROR(INDEX('Summary '!$D$16:$D$35,SMALL(IF('Summary '!$L$16:$L$35&gt;0,ROW('Summary '!$D$16:$D$35)-ROW('Summary '!D$16)+1),ROWS('Summary '!D$2:'Summary '!D9))),"")</f>
        <v/>
      </c>
      <c r="E128" s="131" t="str">
        <f t="array" ref="E128">IFERROR(INDEX('Summary '!$E$16:$E$35,SMALL(IF('Summary '!$L$16:$L$35&gt;0,ROW('Summary '!$E$16:$E$35)-ROW('Summary '!E$16)+1),ROWS('Summary '!D$2:'Summary '!D9))),"")</f>
        <v/>
      </c>
      <c r="F128" s="132" t="str">
        <f t="array" ref="F128">IFERROR(INDEX('Summary '!$F$16:$F$35,SMALL(IF('Summary '!$L$16:$L$35&gt;0,ROW('Summary '!$F$16:$F$35)-ROW('Summary '!F$16)+1),ROWS('Summary '!F$2:'Summary '!F9))),"")</f>
        <v/>
      </c>
      <c r="G128" s="132" t="str">
        <f>IF(LEN(H128)&gt;0,'Summary '!$I$3,"")</f>
        <v/>
      </c>
      <c r="H128" s="133" t="str">
        <f t="array" ref="H128">IFERROR(INDEX('Summary '!$L$16:$L$35,SMALL(IF('Summary '!$L$16:$L$35&gt;0,ROW('Summary '!$L$16:$L$35)-ROW('Summary '!L$16)+1),ROWS('Summary '!J$2:'Summary '!J9))),"")</f>
        <v/>
      </c>
      <c r="I128" s="184" t="str">
        <f t="array" ref="I128">IFERROR(INDEX('Summary '!$G$16:$G$35,SMALL(IF('Summary '!$L$16:$L$35&gt;0,ROW('Summary '!$G$16:$G$35)-ROW('Summary '!G$16)+1),ROWS('Summary '!G$2:'Summary '!G9))),"")</f>
        <v/>
      </c>
      <c r="J128" s="45"/>
      <c r="K128" s="302"/>
      <c r="L128" s="303"/>
      <c r="M128" s="224"/>
      <c r="N128" s="186" t="str">
        <f>IF(LEN(H128)&gt;0,IF(ISBLANK(M128),ROUND(IFERROR(VLOOKUP(I128,Stipends!$A$2:$B$28,2,)*H128,10000*H128),4),ROUND(M128,2)),"")</f>
        <v/>
      </c>
      <c r="O128" s="134" t="str">
        <f t="shared" si="24"/>
        <v/>
      </c>
      <c r="P128" s="135">
        <f>IFERROR(ROUND(IF(I128="Industrial Post Doc",'Reference worksheet Do NOT edit'!$O$6,IF(I128="College 10k",10000,VLOOKUP(G128,'Reference worksheet Do NOT edit'!$M$4:$O$5,3,FALSE)))*H128+R128,4),0)</f>
        <v>0</v>
      </c>
      <c r="Q128" s="135">
        <f>IFERROR(ROUND(IF(I128="Industrial Post Doc",'Reference worksheet Do NOT edit'!$N$6,IF(I128="College 10k",5000,SUMIF('Reference worksheet Do NOT edit'!$M$4:$M$5,G128,'Reference worksheet Do NOT edit'!$N$4:$N$5)))*H128,4),0)+IF(J128="Industry Co-Funded",(4000*H128),0)</f>
        <v>0</v>
      </c>
      <c r="R128" s="47"/>
      <c r="S128" s="134">
        <f t="shared" si="23"/>
        <v>0</v>
      </c>
    </row>
    <row r="129" spans="1:19" ht="24" customHeight="1" x14ac:dyDescent="0.25">
      <c r="A129" s="8"/>
      <c r="B129" s="142" t="str">
        <f t="array" ref="B129">IFERROR(INDEX('Summary '!$B$16:$B$35,SMALL(IF('Summary '!$L$16:$L$35&gt;0,ROW('Summary '!$B$16:$B$35)-ROW('Summary '!B$16)+1),ROWS('Summary '!B$2:'Summary '!B10))),"")</f>
        <v/>
      </c>
      <c r="C129" s="142" t="str">
        <f t="array" ref="C129">IFERROR(INDEX('Summary '!$C$16:$C$35,SMALL(IF('Summary '!$L$16:$L$35&gt;0,ROW('Summary '!$C$16:$C$35)-ROW('Summary '!C$16)+1),ROWS('Summary '!C$2:'Summary '!C10))),"")</f>
        <v/>
      </c>
      <c r="D129" s="142" t="str">
        <f t="array" ref="D129">IFERROR(INDEX('Summary '!$D$16:$D$35,SMALL(IF('Summary '!$L$16:$L$35&gt;0,ROW('Summary '!$D$16:$D$35)-ROW('Summary '!D$16)+1),ROWS('Summary '!D$2:'Summary '!D10))),"")</f>
        <v/>
      </c>
      <c r="E129" s="131" t="str">
        <f t="array" ref="E129">IFERROR(INDEX('Summary '!$E$16:$E$35,SMALL(IF('Summary '!$L$16:$L$35&gt;0,ROW('Summary '!$E$16:$E$35)-ROW('Summary '!E$16)+1),ROWS('Summary '!D$2:'Summary '!D10))),"")</f>
        <v/>
      </c>
      <c r="F129" s="132" t="str">
        <f t="array" ref="F129">IFERROR(INDEX('Summary '!$F$16:$F$35,SMALL(IF('Summary '!$L$16:$L$35&gt;0,ROW('Summary '!$F$16:$F$35)-ROW('Summary '!F$16)+1),ROWS('Summary '!F$2:'Summary '!F10))),"")</f>
        <v/>
      </c>
      <c r="G129" s="132" t="str">
        <f>IF(LEN(H129)&gt;0,'Summary '!$I$3,"")</f>
        <v/>
      </c>
      <c r="H129" s="133" t="str">
        <f t="array" ref="H129">IFERROR(INDEX('Summary '!$L$16:$L$35,SMALL(IF('Summary '!$L$16:$L$35&gt;0,ROW('Summary '!$L$16:$L$35)-ROW('Summary '!L$16)+1),ROWS('Summary '!J$2:'Summary '!J10))),"")</f>
        <v/>
      </c>
      <c r="I129" s="184" t="str">
        <f t="array" ref="I129">IFERROR(INDEX('Summary '!$G$16:$G$35,SMALL(IF('Summary '!$L$16:$L$35&gt;0,ROW('Summary '!$G$16:$G$35)-ROW('Summary '!G$16)+1),ROWS('Summary '!G$2:'Summary '!G10))),"")</f>
        <v/>
      </c>
      <c r="J129" s="45"/>
      <c r="K129" s="302"/>
      <c r="L129" s="303"/>
      <c r="M129" s="224"/>
      <c r="N129" s="186" t="str">
        <f>IF(LEN(H129)&gt;0,IF(ISBLANK(M129),ROUND(IFERROR(VLOOKUP(I129,Stipends!$A$2:$B$28,2,)*H129,10000*H129),4),ROUND(M129,2)),"")</f>
        <v/>
      </c>
      <c r="O129" s="134" t="str">
        <f t="shared" si="24"/>
        <v/>
      </c>
      <c r="P129" s="135">
        <f>IFERROR(ROUND(IF(I129="Industrial Post Doc",'Reference worksheet Do NOT edit'!$O$6,IF(I129="College 10k",10000,VLOOKUP(G129,'Reference worksheet Do NOT edit'!$M$4:$O$5,3,FALSE)))*H129+R129,4),0)</f>
        <v>0</v>
      </c>
      <c r="Q129" s="135">
        <f>IFERROR(ROUND(IF(I129="Industrial Post Doc",'Reference worksheet Do NOT edit'!$N$6,IF(I129="College 10k",5000,SUMIF('Reference worksheet Do NOT edit'!$M$4:$M$5,G129,'Reference worksheet Do NOT edit'!$N$4:$N$5)))*H129,4),0)+IF(J129="Industry Co-Funded",(4000*H129),0)</f>
        <v>0</v>
      </c>
      <c r="R129" s="47"/>
      <c r="S129" s="134">
        <f t="shared" si="23"/>
        <v>0</v>
      </c>
    </row>
    <row r="130" spans="1:19" ht="24" customHeight="1" x14ac:dyDescent="0.25">
      <c r="A130" s="8"/>
      <c r="B130" s="142" t="str">
        <f t="array" ref="B130">IFERROR(INDEX('Summary '!$B$16:$B$35,SMALL(IF('Summary '!$L$16:$L$35&gt;0,ROW('Summary '!$B$16:$B$35)-ROW('Summary '!B$16)+1),ROWS('Summary '!B$2:'Summary '!B11))),"")</f>
        <v/>
      </c>
      <c r="C130" s="142" t="str">
        <f t="array" ref="C130">IFERROR(INDEX('Summary '!$C$16:$C$35,SMALL(IF('Summary '!$L$16:$L$35&gt;0,ROW('Summary '!$C$16:$C$35)-ROW('Summary '!C$16)+1),ROWS('Summary '!C$2:'Summary '!C11))),"")</f>
        <v/>
      </c>
      <c r="D130" s="142" t="str">
        <f t="array" ref="D130">IFERROR(INDEX('Summary '!$D$16:$D$35,SMALL(IF('Summary '!$L$16:$L$35&gt;0,ROW('Summary '!$D$16:$D$35)-ROW('Summary '!D$16)+1),ROWS('Summary '!D$2:'Summary '!D11))),"")</f>
        <v/>
      </c>
      <c r="E130" s="131" t="str">
        <f t="array" ref="E130">IFERROR(INDEX('Summary '!$E$16:$E$35,SMALL(IF('Summary '!$L$16:$L$35&gt;0,ROW('Summary '!$E$16:$E$35)-ROW('Summary '!E$16)+1),ROWS('Summary '!D$2:'Summary '!D11))),"")</f>
        <v/>
      </c>
      <c r="F130" s="132" t="str">
        <f t="array" ref="F130">IFERROR(INDEX('Summary '!$F$16:$F$35,SMALL(IF('Summary '!$L$16:$L$35&gt;0,ROW('Summary '!$F$16:$F$35)-ROW('Summary '!F$16)+1),ROWS('Summary '!F$2:'Summary '!F11))),"")</f>
        <v/>
      </c>
      <c r="G130" s="132" t="str">
        <f>IF(LEN(H130)&gt;0,'Summary '!$I$3,"")</f>
        <v/>
      </c>
      <c r="H130" s="133" t="str">
        <f t="array" ref="H130">IFERROR(INDEX('Summary '!$L$16:$L$35,SMALL(IF('Summary '!$L$16:$L$35&gt;0,ROW('Summary '!$L$16:$L$35)-ROW('Summary '!L$16)+1),ROWS('Summary '!J$2:'Summary '!J11))),"")</f>
        <v/>
      </c>
      <c r="I130" s="184" t="str">
        <f t="array" ref="I130">IFERROR(INDEX('Summary '!$G$16:$G$35,SMALL(IF('Summary '!$L$16:$L$35&gt;0,ROW('Summary '!$G$16:$G$35)-ROW('Summary '!G$16)+1),ROWS('Summary '!G$2:'Summary '!G11))),"")</f>
        <v/>
      </c>
      <c r="J130" s="45"/>
      <c r="K130" s="302"/>
      <c r="L130" s="303"/>
      <c r="M130" s="224"/>
      <c r="N130" s="186" t="str">
        <f>IF(LEN(H130)&gt;0,IF(ISBLANK(M130),ROUND(IFERROR(VLOOKUP(I130,Stipends!$A$2:$B$28,2,)*H130,10000*H130),4),ROUND(M130,2)),"")</f>
        <v/>
      </c>
      <c r="O130" s="134" t="str">
        <f t="shared" si="24"/>
        <v/>
      </c>
      <c r="P130" s="135">
        <f>IFERROR(ROUND(IF(I130="Industrial Post Doc",'Reference worksheet Do NOT edit'!$O$6,IF(I130="College 10k",10000,VLOOKUP(G130,'Reference worksheet Do NOT edit'!$M$4:$O$5,3,FALSE)))*H130+R130,4),0)</f>
        <v>0</v>
      </c>
      <c r="Q130" s="135">
        <f>IFERROR(ROUND(IF(I130="Industrial Post Doc",'Reference worksheet Do NOT edit'!$N$6,IF(I130="College 10k",5000,SUMIF('Reference worksheet Do NOT edit'!$M$4:$M$5,G130,'Reference worksheet Do NOT edit'!$N$4:$N$5)))*H130,4),0)+IF(J130="Industry Co-Funded",(4000*H130),0)</f>
        <v>0</v>
      </c>
      <c r="R130" s="47"/>
      <c r="S130" s="134">
        <f t="shared" si="23"/>
        <v>0</v>
      </c>
    </row>
    <row r="131" spans="1:19" ht="24" customHeight="1" x14ac:dyDescent="0.25">
      <c r="A131" s="8"/>
      <c r="B131" s="142" t="str">
        <f t="array" ref="B131">IFERROR(INDEX('Summary '!$B$16:$B$35,SMALL(IF('Summary '!$L$16:$L$35&gt;0,ROW('Summary '!$B$16:$B$35)-ROW('Summary '!B$16)+1),ROWS('Summary '!B$2:'Summary '!B12))),"")</f>
        <v/>
      </c>
      <c r="C131" s="142" t="str">
        <f t="array" ref="C131">IFERROR(INDEX('Summary '!$C$16:$C$35,SMALL(IF('Summary '!$L$16:$L$35&gt;0,ROW('Summary '!$C$16:$C$35)-ROW('Summary '!C$16)+1),ROWS('Summary '!C$2:'Summary '!C12))),"")</f>
        <v/>
      </c>
      <c r="D131" s="142" t="str">
        <f t="array" ref="D131">IFERROR(INDEX('Summary '!$D$16:$D$35,SMALL(IF('Summary '!$L$16:$L$35&gt;0,ROW('Summary '!$D$16:$D$35)-ROW('Summary '!D$16)+1),ROWS('Summary '!D$2:'Summary '!D12))),"")</f>
        <v/>
      </c>
      <c r="E131" s="131" t="str">
        <f t="array" ref="E131">IFERROR(INDEX('Summary '!$E$16:$E$35,SMALL(IF('Summary '!$L$16:$L$35&gt;0,ROW('Summary '!$E$16:$E$35)-ROW('Summary '!E$16)+1),ROWS('Summary '!D$2:'Summary '!D12))),"")</f>
        <v/>
      </c>
      <c r="F131" s="132" t="str">
        <f t="array" ref="F131">IFERROR(INDEX('Summary '!$F$16:$F$35,SMALL(IF('Summary '!$L$16:$L$35&gt;0,ROW('Summary '!$F$16:$F$35)-ROW('Summary '!F$16)+1),ROWS('Summary '!F$2:'Summary '!F12))),"")</f>
        <v/>
      </c>
      <c r="G131" s="132" t="str">
        <f>IF(LEN(H131)&gt;0,'Summary '!$I$3,"")</f>
        <v/>
      </c>
      <c r="H131" s="133" t="str">
        <f t="array" ref="H131">IFERROR(INDEX('Summary '!$L$16:$L$35,SMALL(IF('Summary '!$L$16:$L$35&gt;0,ROW('Summary '!$L$16:$L$35)-ROW('Summary '!L$16)+1),ROWS('Summary '!J$2:'Summary '!J12))),"")</f>
        <v/>
      </c>
      <c r="I131" s="184" t="str">
        <f t="array" ref="I131">IFERROR(INDEX('Summary '!$G$16:$G$35,SMALL(IF('Summary '!$L$16:$L$35&gt;0,ROW('Summary '!$G$16:$G$35)-ROW('Summary '!G$16)+1),ROWS('Summary '!G$2:'Summary '!G12))),"")</f>
        <v/>
      </c>
      <c r="J131" s="45"/>
      <c r="K131" s="302"/>
      <c r="L131" s="303"/>
      <c r="M131" s="224"/>
      <c r="N131" s="186" t="str">
        <f>IF(LEN(H131)&gt;0,IF(ISBLANK(M131),ROUND(IFERROR(VLOOKUP(I131,Stipends!$A$2:$B$28,2,)*H131,10000*H131),4),ROUND(M131,2)),"")</f>
        <v/>
      </c>
      <c r="O131" s="134" t="str">
        <f t="shared" si="24"/>
        <v/>
      </c>
      <c r="P131" s="135">
        <f>IFERROR(ROUND(IF(I131="Industrial Post Doc",'Reference worksheet Do NOT edit'!$O$6,IF(I131="College 10k",10000,VLOOKUP(G131,'Reference worksheet Do NOT edit'!$M$4:$O$5,3,FALSE)))*H131+R131,4),0)</f>
        <v>0</v>
      </c>
      <c r="Q131" s="135">
        <f>IFERROR(ROUND(IF(I131="Industrial Post Doc",'Reference worksheet Do NOT edit'!$N$6,IF(I131="College 10k",5000,SUMIF('Reference worksheet Do NOT edit'!$M$4:$M$5,G131,'Reference worksheet Do NOT edit'!$N$4:$N$5)))*H131,4),0)+IF(J131="Industry Co-Funded",(4000*H131),0)</f>
        <v>0</v>
      </c>
      <c r="R131" s="47"/>
      <c r="S131" s="134">
        <f t="shared" si="23"/>
        <v>0</v>
      </c>
    </row>
    <row r="132" spans="1:19" ht="24" customHeight="1" x14ac:dyDescent="0.25">
      <c r="A132" s="8"/>
      <c r="B132" s="142" t="str">
        <f t="array" ref="B132">IFERROR(INDEX('Summary '!$B$16:$B$35,SMALL(IF('Summary '!$L$16:$L$35&gt;0,ROW('Summary '!$B$16:$B$35)-ROW('Summary '!B$16)+1),ROWS('Summary '!B$2:'Summary '!B13))),"")</f>
        <v/>
      </c>
      <c r="C132" s="142" t="str">
        <f t="array" ref="C132">IFERROR(INDEX('Summary '!$C$16:$C$35,SMALL(IF('Summary '!$L$16:$L$35&gt;0,ROW('Summary '!$C$16:$C$35)-ROW('Summary '!C$16)+1),ROWS('Summary '!C$2:'Summary '!C13))),"")</f>
        <v/>
      </c>
      <c r="D132" s="142" t="str">
        <f t="array" ref="D132">IFERROR(INDEX('Summary '!$D$16:$D$35,SMALL(IF('Summary '!$L$16:$L$35&gt;0,ROW('Summary '!$D$16:$D$35)-ROW('Summary '!D$16)+1),ROWS('Summary '!D$2:'Summary '!D13))),"")</f>
        <v/>
      </c>
      <c r="E132" s="131" t="str">
        <f t="array" ref="E132">IFERROR(INDEX('Summary '!$E$16:$E$35,SMALL(IF('Summary '!$L$16:$L$35&gt;0,ROW('Summary '!$E$16:$E$35)-ROW('Summary '!E$16)+1),ROWS('Summary '!D$2:'Summary '!D13))),"")</f>
        <v/>
      </c>
      <c r="F132" s="132" t="str">
        <f t="array" ref="F132">IFERROR(INDEX('Summary '!$F$16:$F$35,SMALL(IF('Summary '!$L$16:$L$35&gt;0,ROW('Summary '!$F$16:$F$35)-ROW('Summary '!F$16)+1),ROWS('Summary '!F$2:'Summary '!F13))),"")</f>
        <v/>
      </c>
      <c r="G132" s="132" t="str">
        <f>IF(LEN(H132)&gt;0,'Summary '!$I$3,"")</f>
        <v/>
      </c>
      <c r="H132" s="133" t="str">
        <f t="array" ref="H132">IFERROR(INDEX('Summary '!$L$16:$L$35,SMALL(IF('Summary '!$L$16:$L$35&gt;0,ROW('Summary '!$L$16:$L$35)-ROW('Summary '!L$16)+1),ROWS('Summary '!J$2:'Summary '!J13))),"")</f>
        <v/>
      </c>
      <c r="I132" s="184" t="str">
        <f t="array" ref="I132">IFERROR(INDEX('Summary '!$G$16:$G$35,SMALL(IF('Summary '!$L$16:$L$35&gt;0,ROW('Summary '!$G$16:$G$35)-ROW('Summary '!G$16)+1),ROWS('Summary '!G$2:'Summary '!G13))),"")</f>
        <v/>
      </c>
      <c r="J132" s="45"/>
      <c r="K132" s="302"/>
      <c r="L132" s="303"/>
      <c r="M132" s="224"/>
      <c r="N132" s="186" t="str">
        <f>IF(LEN(H132)&gt;0,IF(ISBLANK(M132),ROUND(IFERROR(VLOOKUP(I132,Stipends!$A$2:$B$28,2,)*H132,10000*H132),4),ROUND(M132,2)),"")</f>
        <v/>
      </c>
      <c r="O132" s="134" t="str">
        <f t="shared" si="24"/>
        <v/>
      </c>
      <c r="P132" s="135">
        <f>IFERROR(ROUND(IF(I132="Industrial Post Doc",'Reference worksheet Do NOT edit'!$O$6,IF(I132="College 10k",10000,VLOOKUP(G132,'Reference worksheet Do NOT edit'!$M$4:$O$5,3,FALSE)))*H132+R132,4),0)</f>
        <v>0</v>
      </c>
      <c r="Q132" s="135">
        <f>IFERROR(ROUND(IF(I132="Industrial Post Doc",'Reference worksheet Do NOT edit'!$N$6,IF(I132="College 10k",5000,SUMIF('Reference worksheet Do NOT edit'!$M$4:$M$5,G132,'Reference worksheet Do NOT edit'!$N$4:$N$5)))*H132,4),0)+IF(J132="Industry Co-Funded",(4000*H132),0)</f>
        <v>0</v>
      </c>
      <c r="R132" s="47"/>
      <c r="S132" s="134">
        <f t="shared" si="23"/>
        <v>0</v>
      </c>
    </row>
    <row r="133" spans="1:19" ht="24" customHeight="1" x14ac:dyDescent="0.25">
      <c r="A133" s="8"/>
      <c r="B133" s="142" t="str">
        <f t="array" ref="B133">IFERROR(INDEX('Summary '!$B$16:$B$35,SMALL(IF('Summary '!$L$16:$L$35&gt;0,ROW('Summary '!$B$16:$B$35)-ROW('Summary '!B$16)+1),ROWS('Summary '!B$2:'Summary '!B14))),"")</f>
        <v/>
      </c>
      <c r="C133" s="142" t="str">
        <f t="array" ref="C133">IFERROR(INDEX('Summary '!$C$16:$C$35,SMALL(IF('Summary '!$L$16:$L$35&gt;0,ROW('Summary '!$C$16:$C$35)-ROW('Summary '!C$16)+1),ROWS('Summary '!C$2:'Summary '!C14))),"")</f>
        <v/>
      </c>
      <c r="D133" s="142" t="str">
        <f t="array" ref="D133">IFERROR(INDEX('Summary '!$D$16:$D$35,SMALL(IF('Summary '!$L$16:$L$35&gt;0,ROW('Summary '!$D$16:$D$35)-ROW('Summary '!D$16)+1),ROWS('Summary '!D$2:'Summary '!D14))),"")</f>
        <v/>
      </c>
      <c r="E133" s="131" t="str">
        <f t="array" ref="E133">IFERROR(INDEX('Summary '!$E$16:$E$35,SMALL(IF('Summary '!$L$16:$L$35&gt;0,ROW('Summary '!$E$16:$E$35)-ROW('Summary '!E$16)+1),ROWS('Summary '!D$2:'Summary '!D14))),"")</f>
        <v/>
      </c>
      <c r="F133" s="132" t="str">
        <f t="array" ref="F133">IFERROR(INDEX('Summary '!$F$16:$F$35,SMALL(IF('Summary '!$L$16:$L$35&gt;0,ROW('Summary '!$F$16:$F$35)-ROW('Summary '!F$16)+1),ROWS('Summary '!F$2:'Summary '!F14))),"")</f>
        <v/>
      </c>
      <c r="G133" s="132" t="str">
        <f>IF(LEN(H133)&gt;0,'Summary '!$I$3,"")</f>
        <v/>
      </c>
      <c r="H133" s="133" t="str">
        <f t="array" ref="H133">IFERROR(INDEX('Summary '!$L$16:$L$35,SMALL(IF('Summary '!$L$16:$L$35&gt;0,ROW('Summary '!$L$16:$L$35)-ROW('Summary '!L$16)+1),ROWS('Summary '!J$2:'Summary '!K14))),"")</f>
        <v/>
      </c>
      <c r="I133" s="184" t="str">
        <f t="array" ref="I133">IFERROR(INDEX('Summary '!$G$16:$G$35,SMALL(IF('Summary '!$L$16:$L$35&gt;0,ROW('Summary '!$G$16:$G$35)-ROW('Summary '!G$16)+1),ROWS('Summary '!G$2:'Summary '!G14))),"")</f>
        <v/>
      </c>
      <c r="J133" s="45"/>
      <c r="K133" s="302"/>
      <c r="L133" s="303"/>
      <c r="M133" s="224"/>
      <c r="N133" s="186" t="str">
        <f>IF(LEN(H133)&gt;0,IF(ISBLANK(M133),ROUND(IFERROR(VLOOKUP(I133,Stipends!$A$2:$B$28,2,)*H133,10000*H133),4),ROUND(M133,2)),"")</f>
        <v/>
      </c>
      <c r="O133" s="134" t="str">
        <f t="shared" si="24"/>
        <v/>
      </c>
      <c r="P133" s="135">
        <f>IFERROR(ROUND(IF(I133="Industrial Post Doc",'Reference worksheet Do NOT edit'!$O$6,IF(I133="College 10k",10000,VLOOKUP(G133,'Reference worksheet Do NOT edit'!$M$4:$O$5,3,FALSE)))*H133+R133,4),0)</f>
        <v>0</v>
      </c>
      <c r="Q133" s="135">
        <f>IFERROR(ROUND(IF(I133="Industrial Post Doc",'Reference worksheet Do NOT edit'!$N$6,IF(I133="College 10k",5000,SUMIF('Reference worksheet Do NOT edit'!$M$4:$M$5,G133,'Reference worksheet Do NOT edit'!$N$4:$N$5)))*H133,4),0)+IF(J133="Industry Co-Funded",(4000*H133),0)</f>
        <v>0</v>
      </c>
      <c r="R133" s="47"/>
      <c r="S133" s="134">
        <f t="shared" si="23"/>
        <v>0</v>
      </c>
    </row>
    <row r="134" spans="1:19" ht="24" customHeight="1" x14ac:dyDescent="0.25">
      <c r="A134" s="8"/>
      <c r="B134" s="142" t="str">
        <f t="array" ref="B134">IFERROR(INDEX('Summary '!$B$16:$B$35,SMALL(IF('Summary '!$L$16:$L$35&gt;0,ROW('Summary '!$B$16:$B$35)-ROW('Summary '!B$16)+1),ROWS('Summary '!B$2:'Summary '!B15))),"")</f>
        <v/>
      </c>
      <c r="C134" s="142" t="str">
        <f t="array" ref="C134">IFERROR(INDEX('Summary '!$C$16:$C$35,SMALL(IF('Summary '!$L$16:$L$35&gt;0,ROW('Summary '!$C$16:$C$35)-ROW('Summary '!C$16)+1),ROWS('Summary '!C$2:'Summary '!C15))),"")</f>
        <v/>
      </c>
      <c r="D134" s="142" t="str">
        <f t="array" ref="D134">IFERROR(INDEX('Summary '!$D$16:$D$35,SMALL(IF('Summary '!$L$16:$L$35&gt;0,ROW('Summary '!$D$16:$D$35)-ROW('Summary '!D$16)+1),ROWS('Summary '!D$2:'Summary '!D15))),"")</f>
        <v/>
      </c>
      <c r="E134" s="131" t="str">
        <f t="array" ref="E134">IFERROR(INDEX('Summary '!$E$16:$E$35,SMALL(IF('Summary '!$L$16:$L$35&gt;0,ROW('Summary '!$E$16:$E$35)-ROW('Summary '!E$16)+1),ROWS('Summary '!D$2:'Summary '!D15))),"")</f>
        <v/>
      </c>
      <c r="F134" s="132" t="str">
        <f t="array" ref="F134">IFERROR(INDEX('Summary '!$F$16:$F$35,SMALL(IF('Summary '!$L$16:$L$35&gt;0,ROW('Summary '!$F$16:$F$35)-ROW('Summary '!F$16)+1),ROWS('Summary '!F$2:'Summary '!F15))),"")</f>
        <v/>
      </c>
      <c r="G134" s="132" t="str">
        <f>IF(LEN(H134)&gt;0,'Summary '!$I$3,"")</f>
        <v/>
      </c>
      <c r="H134" s="133" t="str">
        <f t="array" ref="H134">IFERROR(INDEX('Summary '!$L$16:$L$35,SMALL(IF('Summary '!$L$16:$L$35&gt;0,ROW('Summary '!$L$16:$L$35)-ROW('Summary '!L$16)+1),ROWS('Summary '!J$2:'Summary '!K15))),"")</f>
        <v/>
      </c>
      <c r="I134" s="184" t="str">
        <f t="array" ref="I134">IFERROR(INDEX('Summary '!$G$16:$G$35,SMALL(IF('Summary '!$L$16:$L$35&gt;0,ROW('Summary '!$G$16:$G$35)-ROW('Summary '!G$16)+1),ROWS('Summary '!G$2:'Summary '!G15))),"")</f>
        <v/>
      </c>
      <c r="J134" s="45"/>
      <c r="K134" s="302"/>
      <c r="L134" s="303"/>
      <c r="M134" s="224"/>
      <c r="N134" s="186" t="str">
        <f>IF(LEN(H134)&gt;0,IF(ISBLANK(M134),ROUND(IFERROR(VLOOKUP(I134,Stipends!$A$2:$B$28,2,)*H134,10000*H134),4),ROUND(M134,2)),"")</f>
        <v/>
      </c>
      <c r="O134" s="134" t="str">
        <f t="shared" si="24"/>
        <v/>
      </c>
      <c r="P134" s="135">
        <f>IFERROR(ROUND(IF(I134="Industrial Post Doc",'Reference worksheet Do NOT edit'!$O$6,IF(I134="College 10k",10000,VLOOKUP(G134,'Reference worksheet Do NOT edit'!$M$4:$O$5,3,FALSE)))*H134+R134,4),0)</f>
        <v>0</v>
      </c>
      <c r="Q134" s="135">
        <f>IFERROR(ROUND(IF(I134="Industrial Post Doc",'Reference worksheet Do NOT edit'!$N$6,IF(I134="College 10k",5000,SUMIF('Reference worksheet Do NOT edit'!$M$4:$M$5,G134,'Reference worksheet Do NOT edit'!$N$4:$N$5)))*H134,4),0)+IF(J134="Industry Co-Funded",(4000*H134),0)</f>
        <v>0</v>
      </c>
      <c r="R134" s="47"/>
      <c r="S134" s="134">
        <f t="shared" si="23"/>
        <v>0</v>
      </c>
    </row>
    <row r="135" spans="1:19" ht="24" customHeight="1" x14ac:dyDescent="0.25">
      <c r="A135" s="8"/>
      <c r="B135" s="142" t="str">
        <f t="array" ref="B135">IFERROR(INDEX('Summary '!$B$16:$B$35,SMALL(IF('Summary '!$L$16:$L$35&gt;0,ROW('Summary '!$B$16:$B$35)-ROW('Summary '!B$16)+1),ROWS('Summary '!B$2:'Summary '!B16))),"")</f>
        <v/>
      </c>
      <c r="C135" s="142" t="str">
        <f t="array" ref="C135">IFERROR(INDEX('Summary '!$C$16:$C$35,SMALL(IF('Summary '!$L$16:$L$35&gt;0,ROW('Summary '!$C$16:$C$35)-ROW('Summary '!C$16)+1),ROWS('Summary '!C$2:'Summary '!C16))),"")</f>
        <v/>
      </c>
      <c r="D135" s="142" t="str">
        <f t="array" ref="D135">IFERROR(INDEX('Summary '!$D$16:$D$35,SMALL(IF('Summary '!$L$16:$L$35&gt;0,ROW('Summary '!$D$16:$D$35)-ROW('Summary '!D$16)+1),ROWS('Summary '!D$2:'Summary '!D16))),"")</f>
        <v/>
      </c>
      <c r="E135" s="131" t="str">
        <f t="array" ref="E135">IFERROR(INDEX('Summary '!$E$16:$E$35,SMALL(IF('Summary '!$L$16:$L$35&gt;0,ROW('Summary '!$E$16:$E$35)-ROW('Summary '!E$16)+1),ROWS('Summary '!D$2:'Summary '!D16))),"")</f>
        <v/>
      </c>
      <c r="F135" s="132" t="str">
        <f t="array" ref="F135">IFERROR(INDEX('Summary '!$F$16:$F$35,SMALL(IF('Summary '!$L$16:$L$35&gt;0,ROW('Summary '!$F$16:$F$35)-ROW('Summary '!F$16)+1),ROWS('Summary '!F$2:'Summary '!F16))),"")</f>
        <v/>
      </c>
      <c r="G135" s="132" t="str">
        <f>IF(LEN(H135)&gt;0,'Summary '!$I$3,"")</f>
        <v/>
      </c>
      <c r="H135" s="133" t="str">
        <f t="array" ref="H135">IFERROR(INDEX('Summary '!$L$16:$L$35,SMALL(IF('Summary '!$L$16:$L$35&gt;0,ROW('Summary '!$L$16:$L$35)-ROW('Summary '!L$16)+1),ROWS('Summary '!J$2:'Summary '!K16))),"")</f>
        <v/>
      </c>
      <c r="I135" s="184" t="str">
        <f t="array" ref="I135">IFERROR(INDEX('Summary '!$G$16:$G$35,SMALL(IF('Summary '!$L$16:$L$35&gt;0,ROW('Summary '!$G$16:$G$35)-ROW('Summary '!G$16)+1),ROWS('Summary '!G$2:'Summary '!G16))),"")</f>
        <v/>
      </c>
      <c r="J135" s="45"/>
      <c r="K135" s="302"/>
      <c r="L135" s="303"/>
      <c r="M135" s="224"/>
      <c r="N135" s="186" t="str">
        <f>IF(LEN(H135)&gt;0,IF(ISBLANK(M135),ROUND(IFERROR(VLOOKUP(I135,Stipends!$A$2:$B$28,2,)*H135,10000*H135),4),ROUND(M135,2)),"")</f>
        <v/>
      </c>
      <c r="O135" s="134" t="str">
        <f t="shared" si="24"/>
        <v/>
      </c>
      <c r="P135" s="135">
        <f>IFERROR(ROUND(IF(I135="Industrial Post Doc",'Reference worksheet Do NOT edit'!$O$6,IF(I135="College 10k",10000,VLOOKUP(G135,'Reference worksheet Do NOT edit'!$M$4:$O$5,3,FALSE)))*H135+R135,4),0)</f>
        <v>0</v>
      </c>
      <c r="Q135" s="135">
        <f>IFERROR(ROUND(IF(I135="Industrial Post Doc",'Reference worksheet Do NOT edit'!$N$6,IF(I135="College 10k",5000,SUMIF('Reference worksheet Do NOT edit'!$M$4:$M$5,G135,'Reference worksheet Do NOT edit'!$N$4:$N$5)))*H135,4),0)+IF(J135="Industry Co-Funded",(4000*H135),0)</f>
        <v>0</v>
      </c>
      <c r="R135" s="47"/>
      <c r="S135" s="134">
        <f t="shared" si="23"/>
        <v>0</v>
      </c>
    </row>
    <row r="136" spans="1:19" ht="24" customHeight="1" x14ac:dyDescent="0.25">
      <c r="A136" s="8"/>
      <c r="B136" s="142" t="str">
        <f t="array" ref="B136">IFERROR(INDEX('Summary '!$B$16:$B$35,SMALL(IF('Summary '!$L$16:$L$35&gt;0,ROW('Summary '!$B$16:$B$35)-ROW('Summary '!B$16)+1),ROWS('Summary '!B$2:'Summary '!B17))),"")</f>
        <v/>
      </c>
      <c r="C136" s="142" t="str">
        <f t="array" ref="C136">IFERROR(INDEX('Summary '!$C$16:$C$35,SMALL(IF('Summary '!$L$16:$L$35&gt;0,ROW('Summary '!$C$16:$C$35)-ROW('Summary '!C$16)+1),ROWS('Summary '!C$2:'Summary '!C17))),"")</f>
        <v/>
      </c>
      <c r="D136" s="142" t="str">
        <f t="array" ref="D136">IFERROR(INDEX('Summary '!$D$16:$D$35,SMALL(IF('Summary '!$L$16:$L$35&gt;0,ROW('Summary '!$D$16:$D$35)-ROW('Summary '!D$16)+1),ROWS('Summary '!D$2:'Summary '!D17))),"")</f>
        <v/>
      </c>
      <c r="E136" s="131" t="str">
        <f t="array" ref="E136">IFERROR(INDEX('Summary '!$E$16:$E$35,SMALL(IF('Summary '!$L$16:$L$35&gt;0,ROW('Summary '!$E$16:$E$35)-ROW('Summary '!E$16)+1),ROWS('Summary '!D$2:'Summary '!D17))),"")</f>
        <v/>
      </c>
      <c r="F136" s="132" t="str">
        <f t="array" ref="F136">IFERROR(INDEX('Summary '!$F$16:$F$35,SMALL(IF('Summary '!$L$16:$L$35&gt;0,ROW('Summary '!$F$16:$F$35)-ROW('Summary '!F$16)+1),ROWS('Summary '!F$2:'Summary '!F17))),"")</f>
        <v/>
      </c>
      <c r="G136" s="132" t="str">
        <f>IF(LEN(H136)&gt;0,'Summary '!$I$3,"")</f>
        <v/>
      </c>
      <c r="H136" s="133" t="str">
        <f t="array" ref="H136">IFERROR(INDEX('Summary '!$L$16:$L$35,SMALL(IF('Summary '!$L$16:$L$35&gt;0,ROW('Summary '!$L$16:$L$35)-ROW('Summary '!L$16)+1),ROWS('Summary '!J$2:'Summary '!K17))),"")</f>
        <v/>
      </c>
      <c r="I136" s="184" t="str">
        <f t="array" ref="I136">IFERROR(INDEX('Summary '!$G$16:$G$35,SMALL(IF('Summary '!$L$16:$L$35&gt;0,ROW('Summary '!$G$16:$G$35)-ROW('Summary '!G$16)+1),ROWS('Summary '!G$2:'Summary '!G17))),"")</f>
        <v/>
      </c>
      <c r="J136" s="45"/>
      <c r="K136" s="302"/>
      <c r="L136" s="303"/>
      <c r="M136" s="224"/>
      <c r="N136" s="186" t="str">
        <f>IF(LEN(H136)&gt;0,IF(ISBLANK(M136),ROUND(IFERROR(VLOOKUP(I136,Stipends!$A$2:$B$28,2,)*H136,10000*H136),4),ROUND(M136,2)),"")</f>
        <v/>
      </c>
      <c r="O136" s="134" t="str">
        <f t="shared" si="24"/>
        <v/>
      </c>
      <c r="P136" s="135">
        <f>IFERROR(ROUND(IF(I136="Industrial Post Doc",'Reference worksheet Do NOT edit'!$O$6,IF(I136="College 10k",10000,VLOOKUP(G136,'Reference worksheet Do NOT edit'!$M$4:$O$5,3,FALSE)))*H136+R136,4),0)</f>
        <v>0</v>
      </c>
      <c r="Q136" s="135">
        <f>IFERROR(ROUND(IF(I136="Industrial Post Doc",'Reference worksheet Do NOT edit'!$N$6,IF(I136="College 10k",5000,SUMIF('Reference worksheet Do NOT edit'!$M$4:$M$5,G136,'Reference worksheet Do NOT edit'!$N$4:$N$5)))*H136,4),0)+IF(J136="Industry Co-Funded",(4000*H136),0)</f>
        <v>0</v>
      </c>
      <c r="R136" s="47"/>
      <c r="S136" s="134">
        <f t="shared" si="23"/>
        <v>0</v>
      </c>
    </row>
    <row r="137" spans="1:19" ht="24" customHeight="1" x14ac:dyDescent="0.25">
      <c r="A137" s="8"/>
      <c r="B137" s="142" t="str">
        <f t="array" ref="B137">IFERROR(INDEX('Summary '!$B$16:$B$35,SMALL(IF('Summary '!$L$16:$L$35&gt;0,ROW('Summary '!$B$16:$B$35)-ROW('Summary '!B$16)+1),ROWS('Summary '!B$2:'Summary '!B18))),"")</f>
        <v/>
      </c>
      <c r="C137" s="142" t="str">
        <f t="array" ref="C137">IFERROR(INDEX('Summary '!$C$16:$C$35,SMALL(IF('Summary '!$L$16:$L$35&gt;0,ROW('Summary '!$C$16:$C$35)-ROW('Summary '!C$16)+1),ROWS('Summary '!C$2:'Summary '!C18))),"")</f>
        <v/>
      </c>
      <c r="D137" s="142" t="str">
        <f t="array" ref="D137">IFERROR(INDEX('Summary '!$D$16:$D$35,SMALL(IF('Summary '!$L$16:$L$35&gt;0,ROW('Summary '!$D$16:$D$35)-ROW('Summary '!D$16)+1),ROWS('Summary '!D$2:'Summary '!D18))),"")</f>
        <v/>
      </c>
      <c r="E137" s="131" t="str">
        <f t="array" ref="E137">IFERROR(INDEX('Summary '!$E$16:$E$35,SMALL(IF('Summary '!$L$16:$L$35&gt;0,ROW('Summary '!$E$16:$E$35)-ROW('Summary '!E$16)+1),ROWS('Summary '!D$2:'Summary '!D18))),"")</f>
        <v/>
      </c>
      <c r="F137" s="132" t="str">
        <f t="array" ref="F137">IFERROR(INDEX('Summary '!$F$16:$F$35,SMALL(IF('Summary '!$L$16:$L$35&gt;0,ROW('Summary '!$F$16:$F$35)-ROW('Summary '!F$16)+1),ROWS('Summary '!F$2:'Summary '!F18))),"")</f>
        <v/>
      </c>
      <c r="G137" s="132" t="str">
        <f>IF(LEN(H137)&gt;0,'Summary '!$I$3,"")</f>
        <v/>
      </c>
      <c r="H137" s="133" t="str">
        <f t="array" ref="H137">IFERROR(INDEX('Summary '!$L$16:$L$35,SMALL(IF('Summary '!$L$16:$L$35&gt;0,ROW('Summary '!$L$16:$L$35)-ROW('Summary '!L$16)+1),ROWS('Summary '!J$2:'Summary '!K18))),"")</f>
        <v/>
      </c>
      <c r="I137" s="184" t="str">
        <f t="array" ref="I137">IFERROR(INDEX('Summary '!$G$16:$G$35,SMALL(IF('Summary '!$L$16:$L$35&gt;0,ROW('Summary '!$G$16:$G$35)-ROW('Summary '!G$16)+1),ROWS('Summary '!G$2:'Summary '!G18))),"")</f>
        <v/>
      </c>
      <c r="J137" s="45"/>
      <c r="K137" s="302"/>
      <c r="L137" s="303"/>
      <c r="M137" s="224"/>
      <c r="N137" s="186" t="str">
        <f>IF(LEN(H137)&gt;0,IF(ISBLANK(M137),ROUND(IFERROR(VLOOKUP(I137,Stipends!$A$2:$B$28,2,)*H137,10000*H137),4),ROUND(M137,2)),"")</f>
        <v/>
      </c>
      <c r="O137" s="134" t="str">
        <f t="shared" si="24"/>
        <v/>
      </c>
      <c r="P137" s="135">
        <f>IFERROR(ROUND(IF(I137="Industrial Post Doc",'Reference worksheet Do NOT edit'!$O$6,IF(I137="College 10k",10000,VLOOKUP(G137,'Reference worksheet Do NOT edit'!$M$4:$O$5,3,FALSE)))*H137+R137,4),0)</f>
        <v>0</v>
      </c>
      <c r="Q137" s="135">
        <f>IFERROR(ROUND(IF(I137="Industrial Post Doc",'Reference worksheet Do NOT edit'!$N$6,IF(I137="College 10k",5000,SUMIF('Reference worksheet Do NOT edit'!$M$4:$M$5,G137,'Reference worksheet Do NOT edit'!$N$4:$N$5)))*H137,4),0)+IF(J137="Industry Co-Funded",(4000*H137),0)</f>
        <v>0</v>
      </c>
      <c r="R137" s="47"/>
      <c r="S137" s="134">
        <f t="shared" si="23"/>
        <v>0</v>
      </c>
    </row>
    <row r="138" spans="1:19" ht="24" customHeight="1" x14ac:dyDescent="0.25">
      <c r="A138" s="8"/>
      <c r="B138" s="142" t="str">
        <f t="array" ref="B138">IFERROR(INDEX('Summary '!$B$16:$B$35,SMALL(IF('Summary '!$L$16:$L$35&gt;0,ROW('Summary '!$B$16:$B$35)-ROW('Summary '!B$16)+1),ROWS('Summary '!B$2:'Summary '!B19))),"")</f>
        <v/>
      </c>
      <c r="C138" s="142" t="str">
        <f t="array" ref="C138">IFERROR(INDEX('Summary '!$C$16:$C$35,SMALL(IF('Summary '!$L$16:$L$35&gt;0,ROW('Summary '!$C$16:$C$35)-ROW('Summary '!C$16)+1),ROWS('Summary '!C$2:'Summary '!C19))),"")</f>
        <v/>
      </c>
      <c r="D138" s="142" t="str">
        <f t="array" ref="D138">IFERROR(INDEX('Summary '!$D$16:$D$35,SMALL(IF('Summary '!$L$16:$L$35&gt;0,ROW('Summary '!$D$16:$D$35)-ROW('Summary '!D$16)+1),ROWS('Summary '!D$2:'Summary '!D19))),"")</f>
        <v/>
      </c>
      <c r="E138" s="131" t="str">
        <f t="array" ref="E138">IFERROR(INDEX('Summary '!$E$16:$E$35,SMALL(IF('Summary '!$L$16:$L$35&gt;0,ROW('Summary '!$E$16:$E$35)-ROW('Summary '!E$16)+1),ROWS('Summary '!D$2:'Summary '!D19))),"")</f>
        <v/>
      </c>
      <c r="F138" s="132" t="str">
        <f t="array" ref="F138">IFERROR(INDEX('Summary '!$F$16:$F$35,SMALL(IF('Summary '!$L$16:$L$35&gt;0,ROW('Summary '!$F$16:$F$35)-ROW('Summary '!F$16)+1),ROWS('Summary '!F$2:'Summary '!F19))),"")</f>
        <v/>
      </c>
      <c r="G138" s="132" t="str">
        <f>IF(LEN(H138)&gt;0,'Summary '!$I$3,"")</f>
        <v/>
      </c>
      <c r="H138" s="133" t="str">
        <f t="array" ref="H138">IFERROR(INDEX('Summary '!$L$16:$L$35,SMALL(IF('Summary '!$L$16:$L$35&gt;0,ROW('Summary '!$L$16:$L$35)-ROW('Summary '!L$16)+1),ROWS('Summary '!J$2:'Summary '!K19))),"")</f>
        <v/>
      </c>
      <c r="I138" s="184" t="str">
        <f t="array" ref="I138">IFERROR(INDEX('Summary '!$G$16:$G$35,SMALL(IF('Summary '!$L$16:$L$35&gt;0,ROW('Summary '!$G$16:$G$35)-ROW('Summary '!G$16)+1),ROWS('Summary '!G$2:'Summary '!G19))),"")</f>
        <v/>
      </c>
      <c r="J138" s="45"/>
      <c r="K138" s="302"/>
      <c r="L138" s="303"/>
      <c r="M138" s="224"/>
      <c r="N138" s="186" t="str">
        <f>IF(LEN(H138)&gt;0,IF(ISBLANK(M138),ROUND(IFERROR(VLOOKUP(I138,Stipends!$A$2:$B$28,2,)*H138,10000*H138),4),ROUND(M138,2)),"")</f>
        <v/>
      </c>
      <c r="O138" s="134" t="str">
        <f t="shared" si="24"/>
        <v/>
      </c>
      <c r="P138" s="135">
        <f>IFERROR(ROUND(IF(I138="Industrial Post Doc",'Reference worksheet Do NOT edit'!$O$6,IF(I138="College 10k",10000,VLOOKUP(G138,'Reference worksheet Do NOT edit'!$M$4:$O$5,3,FALSE)))*H138+R138,4),0)</f>
        <v>0</v>
      </c>
      <c r="Q138" s="135">
        <f>IFERROR(ROUND(IF(I138="Industrial Post Doc",'Reference worksheet Do NOT edit'!$N$6,IF(I138="College 10k",5000,SUMIF('Reference worksheet Do NOT edit'!$M$4:$M$5,G138,'Reference worksheet Do NOT edit'!$N$4:$N$5)))*H138,4),0)+IF(J138="Industry Co-Funded",(4000*H138),0)</f>
        <v>0</v>
      </c>
      <c r="R138" s="47"/>
      <c r="S138" s="134">
        <f t="shared" si="23"/>
        <v>0</v>
      </c>
    </row>
    <row r="139" spans="1:19" ht="24" customHeight="1" x14ac:dyDescent="0.25">
      <c r="A139" s="8"/>
      <c r="B139" s="142" t="str">
        <f t="array" ref="B139">IFERROR(INDEX('Summary '!$B$16:$B$35,SMALL(IF('Summary '!$L$16:$L$35&gt;0,ROW('Summary '!$B$16:$B$35)-ROW('Summary '!B$16)+1),ROWS('Summary '!B$2:'Summary '!B20))),"")</f>
        <v/>
      </c>
      <c r="C139" s="142" t="str">
        <f t="array" ref="C139">IFERROR(INDEX('Summary '!$C$16:$C$35,SMALL(IF('Summary '!$L$16:$L$35&gt;0,ROW('Summary '!$C$16:$C$35)-ROW('Summary '!C$16)+1),ROWS('Summary '!C$2:'Summary '!C20))),"")</f>
        <v/>
      </c>
      <c r="D139" s="142" t="str">
        <f t="array" ref="D139">IFERROR(INDEX('Summary '!$D$16:$D$35,SMALL(IF('Summary '!$L$16:$L$35&gt;0,ROW('Summary '!$D$16:$D$35)-ROW('Summary '!D$16)+1),ROWS('Summary '!D$2:'Summary '!D20))),"")</f>
        <v/>
      </c>
      <c r="E139" s="131" t="str">
        <f t="array" ref="E139">IFERROR(INDEX('Summary '!$E$16:$E$35,SMALL(IF('Summary '!$L$16:$L$35&gt;0,ROW('Summary '!$E$16:$E$35)-ROW('Summary '!E$16)+1),ROWS('Summary '!D$2:'Summary '!D20))),"")</f>
        <v/>
      </c>
      <c r="F139" s="132" t="str">
        <f t="array" ref="F139">IFERROR(INDEX('Summary '!$F$16:$F$35,SMALL(IF('Summary '!$L$16:$L$35&gt;0,ROW('Summary '!$F$16:$F$35)-ROW('Summary '!F$16)+1),ROWS('Summary '!F$2:'Summary '!F20))),"")</f>
        <v/>
      </c>
      <c r="G139" s="132" t="str">
        <f>IF(LEN(H139)&gt;0,'Summary '!$I$3,"")</f>
        <v/>
      </c>
      <c r="H139" s="133" t="str">
        <f t="array" ref="H139">IFERROR(INDEX('Summary '!$L$16:$L$35,SMALL(IF('Summary '!$L$16:$L$35&gt;0,ROW('Summary '!$L$16:$L$35)-ROW('Summary '!L$16)+1),ROWS('Summary '!J$2:'Summary '!K20))),"")</f>
        <v/>
      </c>
      <c r="I139" s="184" t="str">
        <f t="array" ref="I139">IFERROR(INDEX('Summary '!$G$16:$G$35,SMALL(IF('Summary '!$L$16:$L$35&gt;0,ROW('Summary '!$G$16:$G$35)-ROW('Summary '!G$16)+1),ROWS('Summary '!G$2:'Summary '!G20))),"")</f>
        <v/>
      </c>
      <c r="J139" s="45"/>
      <c r="K139" s="302"/>
      <c r="L139" s="303"/>
      <c r="M139" s="224"/>
      <c r="N139" s="186" t="str">
        <f>IF(LEN(H139)&gt;0,IF(ISBLANK(M139),ROUND(IFERROR(VLOOKUP(I139,Stipends!$A$2:$B$28,2,)*H139,10000*H139),4),ROUND(M139,2)),"")</f>
        <v/>
      </c>
      <c r="O139" s="134" t="str">
        <f t="shared" si="24"/>
        <v/>
      </c>
      <c r="P139" s="135">
        <f>IFERROR(ROUND(IF(I139="Industrial Post Doc",'Reference worksheet Do NOT edit'!$O$6,IF(I139="College 10k",10000,VLOOKUP(G139,'Reference worksheet Do NOT edit'!$M$4:$O$5,3,FALSE)))*H139+R139,4),0)</f>
        <v>0</v>
      </c>
      <c r="Q139" s="135">
        <f>IFERROR(ROUND(IF(I139="Industrial Post Doc",'Reference worksheet Do NOT edit'!$N$6,IF(I139="College 10k",5000,SUMIF('Reference worksheet Do NOT edit'!$M$4:$M$5,G139,'Reference worksheet Do NOT edit'!$N$4:$N$5)))*H139,4),0)+IF(J139="Industry Co-Funded",(4000*H139),0)</f>
        <v>0</v>
      </c>
      <c r="R139" s="47"/>
      <c r="S139" s="134">
        <f t="shared" si="23"/>
        <v>0</v>
      </c>
    </row>
    <row r="140" spans="1:19" ht="24" customHeight="1" x14ac:dyDescent="0.25">
      <c r="A140" s="8"/>
      <c r="B140" s="142" t="str">
        <f t="array" ref="B140">IFERROR(INDEX('Summary '!$B$16:$B$35,SMALL(IF('Summary '!$L$16:$L$35&gt;0,ROW('Summary '!$B$16:$B$35)-ROW('Summary '!B$16)+1),ROWS('Summary '!B$2:'Summary '!B21))),"")</f>
        <v/>
      </c>
      <c r="C140" s="142" t="str">
        <f t="array" ref="C140">IFERROR(INDEX('Summary '!$C$16:$C$35,SMALL(IF('Summary '!$L$16:$L$35&gt;0,ROW('Summary '!$C$16:$C$35)-ROW('Summary '!C$16)+1),ROWS('Summary '!C$2:'Summary '!C21))),"")</f>
        <v/>
      </c>
      <c r="D140" s="142" t="str">
        <f t="array" ref="D140">IFERROR(INDEX('Summary '!$D$16:$D$35,SMALL(IF('Summary '!$L$16:$L$35&gt;0,ROW('Summary '!$D$16:$D$35)-ROW('Summary '!D$16)+1),ROWS('Summary '!D$2:'Summary '!D21))),"")</f>
        <v/>
      </c>
      <c r="E140" s="131" t="str">
        <f t="array" ref="E140">IFERROR(INDEX('Summary '!$E$16:$E$35,SMALL(IF('Summary '!$L$16:$L$35&gt;0,ROW('Summary '!$E$16:$E$35)-ROW('Summary '!E$16)+1),ROWS('Summary '!D$2:'Summary '!D21))),"")</f>
        <v/>
      </c>
      <c r="F140" s="132" t="str">
        <f t="array" ref="F140">IFERROR(INDEX('Summary '!$F$16:$F$35,SMALL(IF('Summary '!$L$16:$L$35&gt;0,ROW('Summary '!$F$16:$F$35)-ROW('Summary '!F$16)+1),ROWS('Summary '!F$2:'Summary '!F21))),"")</f>
        <v/>
      </c>
      <c r="G140" s="132" t="str">
        <f>IF(LEN(H140)&gt;0,'Summary '!$I$3,"")</f>
        <v/>
      </c>
      <c r="H140" s="133" t="str">
        <f t="array" ref="H140">IFERROR(INDEX('Summary '!$L$16:$L$35,SMALL(IF('Summary '!$L$16:$L$35&gt;0,ROW('Summary '!$L$16:$L$35)-ROW('Summary '!L$16)+1),ROWS('Summary '!J$2:'Summary '!K21))),"")</f>
        <v/>
      </c>
      <c r="I140" s="184" t="str">
        <f t="array" ref="I140">IFERROR(INDEX('Summary '!$G$16:$G$35,SMALL(IF('Summary '!$L$16:$L$35&gt;0,ROW('Summary '!$G$16:$G$35)-ROW('Summary '!G$16)+1),ROWS('Summary '!G$2:'Summary '!G21))),"")</f>
        <v/>
      </c>
      <c r="J140" s="45"/>
      <c r="K140" s="302"/>
      <c r="L140" s="303"/>
      <c r="M140" s="224"/>
      <c r="N140" s="186" t="str">
        <f>IF(LEN(H140)&gt;0,IF(ISBLANK(M140),ROUND(IFERROR(VLOOKUP(I140,Stipends!$A$2:$B$28,2,)*H140,10000*H140),4),ROUND(M140,2)),"")</f>
        <v/>
      </c>
      <c r="O140" s="134" t="str">
        <f t="shared" si="24"/>
        <v/>
      </c>
      <c r="P140" s="135">
        <f>IFERROR(ROUND(IF(I140="Industrial Post Doc",'Reference worksheet Do NOT edit'!$O$6,IF(I140="College 10k",10000,VLOOKUP(G140,'Reference worksheet Do NOT edit'!$M$4:$O$5,3,FALSE)))*H140+R140,4),0)</f>
        <v>0</v>
      </c>
      <c r="Q140" s="135">
        <f>IFERROR(ROUND(IF(I140="Industrial Post Doc",'Reference worksheet Do NOT edit'!$N$6,IF(I140="College 10k",5000,SUMIF('Reference worksheet Do NOT edit'!$M$4:$M$5,G140,'Reference worksheet Do NOT edit'!$N$4:$N$5)))*H140,4),0)+IF(J140="Industry Co-Funded",(4000*H140),0)</f>
        <v>0</v>
      </c>
      <c r="R140" s="47"/>
      <c r="S140" s="134">
        <f t="shared" si="23"/>
        <v>0</v>
      </c>
    </row>
    <row r="141" spans="1:19" ht="24" customHeight="1" x14ac:dyDescent="0.25">
      <c r="A141" s="8"/>
      <c r="B141" s="143" t="s">
        <v>5</v>
      </c>
      <c r="C141" s="144"/>
      <c r="D141" s="144"/>
      <c r="E141" s="144"/>
      <c r="F141" s="144"/>
      <c r="G141" s="144"/>
      <c r="H141" s="145"/>
      <c r="I141" s="144"/>
      <c r="J141" s="144"/>
      <c r="K141" s="144"/>
      <c r="L141" s="146"/>
      <c r="M141" s="147"/>
      <c r="N141" s="136">
        <f t="shared" ref="N141:O141" si="25">SUM(N121:N140)</f>
        <v>0</v>
      </c>
      <c r="O141" s="136">
        <f t="shared" si="25"/>
        <v>0</v>
      </c>
      <c r="P141" s="136">
        <f>ROUND(SUM(P121:P140),4)</f>
        <v>0</v>
      </c>
      <c r="Q141" s="136">
        <f t="shared" ref="Q141:R141" si="26">SUM(Q121:Q140)</f>
        <v>0</v>
      </c>
      <c r="R141" s="136">
        <f t="shared" si="26"/>
        <v>0</v>
      </c>
      <c r="S141" s="136">
        <f>SUM(S121:S140)</f>
        <v>0</v>
      </c>
    </row>
    <row r="142" spans="1:19" ht="23.25" customHeight="1" x14ac:dyDescent="0.25">
      <c r="A142" s="8"/>
      <c r="B142" s="93"/>
      <c r="C142" s="93"/>
      <c r="D142" s="93"/>
      <c r="E142" s="93"/>
      <c r="F142" s="93"/>
      <c r="G142" s="93"/>
      <c r="H142" s="94"/>
      <c r="I142" s="94"/>
      <c r="J142" s="8"/>
      <c r="K142" s="8"/>
      <c r="L142" s="8"/>
      <c r="M142" s="8"/>
      <c r="N142" s="99"/>
      <c r="O142" s="99"/>
      <c r="P142" s="99"/>
      <c r="Q142" s="100"/>
      <c r="R142" s="48"/>
      <c r="S142" s="99"/>
    </row>
    <row r="143" spans="1:19" ht="23.25" customHeight="1" thickBot="1" x14ac:dyDescent="0.3">
      <c r="A143" s="8"/>
      <c r="B143" s="93"/>
      <c r="C143" s="93"/>
      <c r="D143" s="93"/>
      <c r="E143" s="93"/>
      <c r="F143" s="93"/>
      <c r="G143" s="93"/>
      <c r="H143" s="94"/>
      <c r="I143" s="94"/>
      <c r="J143" s="8"/>
      <c r="K143" s="8"/>
      <c r="L143" s="8"/>
      <c r="M143" s="8"/>
      <c r="N143" s="99"/>
      <c r="O143" s="99"/>
      <c r="P143" s="99"/>
      <c r="Q143" s="99"/>
      <c r="R143" s="48"/>
      <c r="S143" s="99"/>
    </row>
    <row r="144" spans="1:19" ht="23.25" customHeight="1" thickBot="1" x14ac:dyDescent="0.3">
      <c r="A144" s="8"/>
      <c r="B144" s="89" t="str">
        <f>"Term 6: "&amp;'Summary '!M15</f>
        <v>Term 6: Jan - Apr 2021</v>
      </c>
      <c r="C144" s="90"/>
      <c r="D144" s="90"/>
      <c r="E144" s="91"/>
      <c r="F144" s="91"/>
      <c r="G144" s="91"/>
      <c r="H144" s="92"/>
      <c r="I144" s="92"/>
      <c r="J144" s="30"/>
      <c r="K144" s="30"/>
      <c r="L144" s="30"/>
      <c r="M144" s="30"/>
      <c r="N144" s="104"/>
      <c r="O144" s="104"/>
      <c r="P144" s="105"/>
      <c r="Q144" s="106"/>
      <c r="R144" s="52"/>
      <c r="S144" s="99"/>
    </row>
    <row r="145" spans="1:19" ht="30" customHeight="1" x14ac:dyDescent="0.25">
      <c r="A145" s="8"/>
      <c r="B145" s="404" t="str">
        <f>B$15</f>
        <v>Intern name</v>
      </c>
      <c r="C145" s="404" t="str">
        <f t="shared" ref="C145:J145" si="27">C$15</f>
        <v>Academic Supervisor / Account Holder</v>
      </c>
      <c r="D145" s="408" t="str">
        <f t="shared" si="27"/>
        <v>Co-Supervisor</v>
      </c>
      <c r="E145" s="404" t="str">
        <f t="shared" si="27"/>
        <v>Academic Institution</v>
      </c>
      <c r="F145" s="408" t="str">
        <f t="shared" si="27"/>
        <v>Partner</v>
      </c>
      <c r="G145" s="408" t="str">
        <f t="shared" si="27"/>
        <v>Funding type</v>
      </c>
      <c r="H145" s="408" t="str">
        <f t="shared" si="27"/>
        <v>Internship Units</v>
      </c>
      <c r="I145" s="406" t="s">
        <v>140</v>
      </c>
      <c r="J145" s="408" t="str">
        <f t="shared" si="27"/>
        <v xml:space="preserve">Co Funding Option (no selection required unless advised) </v>
      </c>
      <c r="K145" s="421" t="str">
        <f>$K$15</f>
        <v>Internship Period (4 to 6 months per unit)</v>
      </c>
      <c r="L145" s="422"/>
      <c r="M145" s="419" t="str">
        <f t="shared" ref="M145:S145" si="28">M$15</f>
        <v>Stipend Overwrite (if more than $10,000 auto)</v>
      </c>
      <c r="N145" s="423" t="str">
        <f t="shared" si="28"/>
        <v>Stipend  
(Auto - min. $10,000 per internship unit)</v>
      </c>
      <c r="O145" s="402" t="str">
        <f t="shared" si="28"/>
        <v>Research Expenses</v>
      </c>
      <c r="P145" s="402" t="str">
        <f t="shared" si="28"/>
        <v xml:space="preserve">Total Award </v>
      </c>
      <c r="Q145" s="402" t="str">
        <f t="shared" si="28"/>
        <v>Partner Contribution</v>
      </c>
      <c r="R145" s="408" t="str">
        <f t="shared" si="28"/>
        <v xml:space="preserve">Additional Partner contribution </v>
      </c>
      <c r="S145" s="402" t="str">
        <f t="shared" si="28"/>
        <v>University Co-Funding Amount</v>
      </c>
    </row>
    <row r="146" spans="1:19" ht="45" customHeight="1" thickBot="1" x14ac:dyDescent="0.3">
      <c r="A146" s="8"/>
      <c r="B146" s="405"/>
      <c r="C146" s="405"/>
      <c r="D146" s="409"/>
      <c r="E146" s="405"/>
      <c r="F146" s="409"/>
      <c r="G146" s="409"/>
      <c r="H146" s="409"/>
      <c r="I146" s="407"/>
      <c r="J146" s="409"/>
      <c r="K146" s="188" t="str">
        <f>$K$16</f>
        <v>Start Date</v>
      </c>
      <c r="L146" s="188" t="str">
        <f>$L$16</f>
        <v>End Date</v>
      </c>
      <c r="M146" s="420"/>
      <c r="N146" s="424"/>
      <c r="O146" s="403"/>
      <c r="P146" s="403"/>
      <c r="Q146" s="403"/>
      <c r="R146" s="409"/>
      <c r="S146" s="403"/>
    </row>
    <row r="147" spans="1:19" ht="24" customHeight="1" x14ac:dyDescent="0.25">
      <c r="A147" s="8"/>
      <c r="B147" s="61" t="str">
        <f t="array" ref="B147">IFERROR(INDEX('Summary '!$B$16:$B$35,SMALL(IF('Summary '!$M$16:$M$35&gt;0,ROW('Summary '!$B$16:$B$35)-ROW('Summary '!B$16)+1),ROWS('Summary '!B$2:'Summary '!B2))),"")</f>
        <v/>
      </c>
      <c r="C147" s="61" t="str">
        <f t="array" ref="C147">IFERROR(INDEX('Summary '!$C$16:$C$35,SMALL(IF('Summary '!$M$16:$M$35&gt;0,ROW('Summary '!$C$16:$C$35)-ROW('Summary '!C$16)+1),ROWS('Summary '!C$2:'Summary '!C2))),"")</f>
        <v/>
      </c>
      <c r="D147" s="61" t="str">
        <f t="array" ref="D147">IFERROR(INDEX('Summary '!$D$16:$D$35,SMALL(IF('Summary '!$M$16:$M$35&gt;0,ROW('Summary '!$D$16:$D$35)-ROW('Summary '!D$16)+1),ROWS('Summary '!D$2:'Summary '!D2))),"")</f>
        <v/>
      </c>
      <c r="E147" s="60" t="str">
        <f t="array" ref="E147">IFERROR(INDEX('Summary '!$E$16:$E$35,SMALL(IF('Summary '!$M$16:$M$35&gt;0,ROW('Summary '!$E$16:$E$35)-ROW('Summary '!E$16)+1),ROWS('Summary '!D$2:'Summary '!D2))),"")</f>
        <v/>
      </c>
      <c r="F147" s="62" t="str">
        <f t="array" ref="F147">IFERROR(INDEX('Summary '!$F$16:$F$35,SMALL(IF('Summary '!$M$16:$M$35&gt;0,ROW('Summary '!$F$16:$F$35)-ROW('Summary '!F$16)+1),ROWS('Summary '!F$2:'Summary '!F2))),"")</f>
        <v/>
      </c>
      <c r="G147" s="132" t="str">
        <f>IF(LEN(H147)&gt;0,'Summary '!$I$3,"")</f>
        <v/>
      </c>
      <c r="H147" s="63" t="str">
        <f t="array" ref="H147">IFERROR(INDEX('Summary '!$M$16:$M$35,SMALL(IF('Summary '!$M$16:$M$35&gt;0,ROW('Summary '!$M$16:$M$35)-ROW('Summary '!M$16)+1),ROWS('Summary '!K$2:'Summary '!K2))),"")</f>
        <v/>
      </c>
      <c r="I147" s="184" t="str">
        <f t="array" ref="I147">IFERROR(INDEX('Summary '!$G$16:$G$35,SMALL(IF('Summary '!$M$16:$M$35&gt;0,ROW('Summary '!$G$16:$G$35)-ROW('Summary '!G$16)+1),ROWS('Summary '!G$2:'Summary '!G2))),"")</f>
        <v/>
      </c>
      <c r="J147" s="45"/>
      <c r="K147" s="302"/>
      <c r="L147" s="302"/>
      <c r="M147" s="223"/>
      <c r="N147" s="186" t="str">
        <f>IF(LEN(H147)&gt;0,IF(ISBLANK(M147),ROUND(IFERROR(VLOOKUP(I147,Stipends!$A$2:$B$28,2,)*H147,10000*H147),4),ROUND(M147,2)),"")</f>
        <v/>
      </c>
      <c r="O147" s="135" t="str">
        <f>IFERROR(ROUND(P147-N147,4),"")</f>
        <v/>
      </c>
      <c r="P147" s="135">
        <f>IFERROR(ROUND(IF(I147="Industrial Post Doc",'Reference worksheet Do NOT edit'!$O$6,IF(I147="College 10k",10000,VLOOKUP(G147,'Reference worksheet Do NOT edit'!$M$4:$O$5,3,FALSE)))*H147+R147,4),0)</f>
        <v>0</v>
      </c>
      <c r="Q147" s="135">
        <f>IFERROR(ROUND(IF(I147="Industrial Post Doc",'Reference worksheet Do NOT edit'!$N$6,IF(I147="College 10k",5000,SUMIF('Reference worksheet Do NOT edit'!$M$4:$M$5,G147,'Reference worksheet Do NOT edit'!$N$4:$N$5)))*H147,4),0)+IF(J147="Industry Co-Funded",(4000*H147),0)</f>
        <v>0</v>
      </c>
      <c r="R147" s="187"/>
      <c r="S147" s="135">
        <f t="shared" ref="S147:S166" si="29">IF(LEN(H147)&lt;1,0,IF(J147="University Co-Funded",(4000*H147),0))</f>
        <v>0</v>
      </c>
    </row>
    <row r="148" spans="1:19" ht="24" customHeight="1" x14ac:dyDescent="0.25">
      <c r="A148" s="8"/>
      <c r="B148" s="61" t="str">
        <f t="array" ref="B148">IFERROR(INDEX('Summary '!$B$16:$B$35,SMALL(IF('Summary '!$M$16:$M$35&gt;0,ROW('Summary '!$B$16:$B$35)-ROW('Summary '!B$16)+1),ROWS('Summary '!B$2:'Summary '!B3))),"")</f>
        <v/>
      </c>
      <c r="C148" s="61" t="str">
        <f t="array" ref="C148">IFERROR(INDEX('Summary '!$C$16:$C$35,SMALL(IF('Summary '!$M$16:$M$35&gt;0,ROW('Summary '!$C$16:$C$35)-ROW('Summary '!C$16)+1),ROWS('Summary '!C$2:'Summary '!C3))),"")</f>
        <v/>
      </c>
      <c r="D148" s="61" t="str">
        <f t="array" ref="D148">IFERROR(INDEX('Summary '!$D$16:$D$35,SMALL(IF('Summary '!$M$16:$M$35&gt;0,ROW('Summary '!$D$16:$D$35)-ROW('Summary '!D$16)+1),ROWS('Summary '!D$2:'Summary '!D3))),"")</f>
        <v/>
      </c>
      <c r="E148" s="60" t="str">
        <f t="array" ref="E148">IFERROR(INDEX('Summary '!$E$16:$E$35,SMALL(IF('Summary '!$M$16:$M$35&gt;0,ROW('Summary '!$E$16:$E$35)-ROW('Summary '!E$16)+1),ROWS('Summary '!D$2:'Summary '!D3))),"")</f>
        <v/>
      </c>
      <c r="F148" s="62" t="str">
        <f t="array" ref="F148">IFERROR(INDEX('Summary '!$F$16:$F$35,SMALL(IF('Summary '!$M$16:$M$35&gt;0,ROW('Summary '!$F$16:$F$35)-ROW('Summary '!F$16)+1),ROWS('Summary '!F$2:'Summary '!F3))),"")</f>
        <v/>
      </c>
      <c r="G148" s="132" t="str">
        <f>IF(LEN(H148)&gt;0,'Summary '!$I$3,"")</f>
        <v/>
      </c>
      <c r="H148" s="63" t="str">
        <f t="array" ref="H148">IFERROR(INDEX('Summary '!$M$16:$M$35,SMALL(IF('Summary '!$M$16:$M$35&gt;0,ROW('Summary '!$M$16:$M$35)-ROW('Summary '!M$16)+1),ROWS('Summary '!K$2:'Summary '!K3))),"")</f>
        <v/>
      </c>
      <c r="I148" s="184" t="str">
        <f t="array" ref="I148">IFERROR(INDEX('Summary '!$G$16:$G$35,SMALL(IF('Summary '!$M$16:$M$35&gt;0,ROW('Summary '!$G$16:$G$35)-ROW('Summary '!G$16)+1),ROWS('Summary '!G$2:'Summary '!G3))),"")</f>
        <v/>
      </c>
      <c r="J148" s="45"/>
      <c r="K148" s="302"/>
      <c r="L148" s="303"/>
      <c r="M148" s="224"/>
      <c r="N148" s="186" t="str">
        <f>IF(LEN(H148)&gt;0,IF(ISBLANK(M148),ROUND(IFERROR(VLOOKUP(I148,Stipends!$A$2:$B$28,2,)*H148,10000*H148),4),ROUND(M148,2)),"")</f>
        <v/>
      </c>
      <c r="O148" s="134" t="str">
        <f t="shared" ref="O148:O166" si="30">IFERROR(ROUND(P148-N148,4),"")</f>
        <v/>
      </c>
      <c r="P148" s="135">
        <f>IFERROR(ROUND(IF(I148="Industrial Post Doc",'Reference worksheet Do NOT edit'!$O$6,IF(I148="College 10k",10000,VLOOKUP(G148,'Reference worksheet Do NOT edit'!$M$4:$O$5,3,FALSE)))*H148+R148,4),0)</f>
        <v>0</v>
      </c>
      <c r="Q148" s="135">
        <f>IFERROR(ROUND(IF(I148="Industrial Post Doc",'Reference worksheet Do NOT edit'!$N$6,IF(I148="College 10k",5000,SUMIF('Reference worksheet Do NOT edit'!$M$4:$M$5,G148,'Reference worksheet Do NOT edit'!$N$4:$N$5)))*H148,4),0)+IF(J148="Industry Co-Funded",(4000*H148),0)</f>
        <v>0</v>
      </c>
      <c r="R148" s="47"/>
      <c r="S148" s="134">
        <f t="shared" si="29"/>
        <v>0</v>
      </c>
    </row>
    <row r="149" spans="1:19" ht="24" customHeight="1" x14ac:dyDescent="0.25">
      <c r="A149" s="8"/>
      <c r="B149" s="61" t="str">
        <f t="array" ref="B149">IFERROR(INDEX('Summary '!$B$16:$B$35,SMALL(IF('Summary '!$M$16:$M$35&gt;0,ROW('Summary '!$B$16:$B$35)-ROW('Summary '!B$16)+1),ROWS('Summary '!B$2:'Summary '!B4))),"")</f>
        <v/>
      </c>
      <c r="C149" s="61" t="str">
        <f t="array" ref="C149">IFERROR(INDEX('Summary '!$C$16:$C$35,SMALL(IF('Summary '!$M$16:$M$35&gt;0,ROW('Summary '!$C$16:$C$35)-ROW('Summary '!C$16)+1),ROWS('Summary '!C$2:'Summary '!C4))),"")</f>
        <v/>
      </c>
      <c r="D149" s="61" t="str">
        <f t="array" ref="D149">IFERROR(INDEX('Summary '!$D$16:$D$35,SMALL(IF('Summary '!$M$16:$M$35&gt;0,ROW('Summary '!$D$16:$D$35)-ROW('Summary '!D$16)+1),ROWS('Summary '!D$2:'Summary '!D4))),"")</f>
        <v/>
      </c>
      <c r="E149" s="60" t="str">
        <f t="array" ref="E149">IFERROR(INDEX('Summary '!$E$16:$E$35,SMALL(IF('Summary '!$M$16:$M$35&gt;0,ROW('Summary '!$E$16:$E$35)-ROW('Summary '!E$16)+1),ROWS('Summary '!D$2:'Summary '!D4))),"")</f>
        <v/>
      </c>
      <c r="F149" s="62" t="str">
        <f t="array" ref="F149">IFERROR(INDEX('Summary '!$F$16:$F$35,SMALL(IF('Summary '!$M$16:$M$35&gt;0,ROW('Summary '!$F$16:$F$35)-ROW('Summary '!F$16)+1),ROWS('Summary '!F$2:'Summary '!F4))),"")</f>
        <v/>
      </c>
      <c r="G149" s="132" t="str">
        <f>IF(LEN(H149)&gt;0,'Summary '!$I$3,"")</f>
        <v/>
      </c>
      <c r="H149" s="63" t="str">
        <f t="array" ref="H149">IFERROR(INDEX('Summary '!$M$16:$M$35,SMALL(IF('Summary '!$M$16:$M$35&gt;0,ROW('Summary '!$M$16:$M$35)-ROW('Summary '!M$16)+1),ROWS('Summary '!K$2:'Summary '!K4))),"")</f>
        <v/>
      </c>
      <c r="I149" s="184" t="str">
        <f t="array" ref="I149">IFERROR(INDEX('Summary '!$G$16:$G$35,SMALL(IF('Summary '!$M$16:$M$35&gt;0,ROW('Summary '!$G$16:$G$35)-ROW('Summary '!G$16)+1),ROWS('Summary '!G$2:'Summary '!G4))),"")</f>
        <v/>
      </c>
      <c r="J149" s="45"/>
      <c r="K149" s="302"/>
      <c r="L149" s="303"/>
      <c r="M149" s="224"/>
      <c r="N149" s="186" t="str">
        <f>IF(LEN(H149)&gt;0,IF(ISBLANK(M149),ROUND(IFERROR(VLOOKUP(I149,Stipends!$A$2:$B$28,2,)*H149,10000*H149),4),ROUND(M149,2)),"")</f>
        <v/>
      </c>
      <c r="O149" s="134" t="str">
        <f t="shared" si="30"/>
        <v/>
      </c>
      <c r="P149" s="135">
        <f>IFERROR(ROUND(IF(I149="Industrial Post Doc",'Reference worksheet Do NOT edit'!$O$6,IF(I149="College 10k",10000,VLOOKUP(G149,'Reference worksheet Do NOT edit'!$M$4:$O$5,3,FALSE)))*H149+R149,4),0)</f>
        <v>0</v>
      </c>
      <c r="Q149" s="135">
        <f>IFERROR(ROUND(IF(I149="Industrial Post Doc",'Reference worksheet Do NOT edit'!$N$6,IF(I149="College 10k",5000,SUMIF('Reference worksheet Do NOT edit'!$M$4:$M$5,G149,'Reference worksheet Do NOT edit'!$N$4:$N$5)))*H149,4),0)+IF(J149="Industry Co-Funded",(4000*H149),0)</f>
        <v>0</v>
      </c>
      <c r="R149" s="47"/>
      <c r="S149" s="134">
        <f t="shared" si="29"/>
        <v>0</v>
      </c>
    </row>
    <row r="150" spans="1:19" ht="24" customHeight="1" x14ac:dyDescent="0.25">
      <c r="A150" s="8"/>
      <c r="B150" s="61" t="str">
        <f t="array" ref="B150">IFERROR(INDEX('Summary '!$B$16:$B$35,SMALL(IF('Summary '!$M$16:$M$35&gt;0,ROW('Summary '!$B$16:$B$35)-ROW('Summary '!B$16)+1),ROWS('Summary '!B$2:'Summary '!B5))),"")</f>
        <v/>
      </c>
      <c r="C150" s="61" t="str">
        <f t="array" ref="C150">IFERROR(INDEX('Summary '!$C$16:$C$35,SMALL(IF('Summary '!$M$16:$M$35&gt;0,ROW('Summary '!$C$16:$C$35)-ROW('Summary '!C$16)+1),ROWS('Summary '!C$2:'Summary '!C5))),"")</f>
        <v/>
      </c>
      <c r="D150" s="61" t="str">
        <f t="array" ref="D150">IFERROR(INDEX('Summary '!$D$16:$D$35,SMALL(IF('Summary '!$M$16:$M$35&gt;0,ROW('Summary '!$D$16:$D$35)-ROW('Summary '!D$16)+1),ROWS('Summary '!D$2:'Summary '!D5))),"")</f>
        <v/>
      </c>
      <c r="E150" s="60" t="str">
        <f t="array" ref="E150">IFERROR(INDEX('Summary '!$E$16:$E$35,SMALL(IF('Summary '!$M$16:$M$35&gt;0,ROW('Summary '!$E$16:$E$35)-ROW('Summary '!E$16)+1),ROWS('Summary '!D$2:'Summary '!D5))),"")</f>
        <v/>
      </c>
      <c r="F150" s="62" t="str">
        <f t="array" ref="F150">IFERROR(INDEX('Summary '!$F$16:$F$35,SMALL(IF('Summary '!$M$16:$M$35&gt;0,ROW('Summary '!$F$16:$F$35)-ROW('Summary '!F$16)+1),ROWS('Summary '!F$2:'Summary '!F5))),"")</f>
        <v/>
      </c>
      <c r="G150" s="132" t="str">
        <f>IF(LEN(H150)&gt;0,'Summary '!$I$3,"")</f>
        <v/>
      </c>
      <c r="H150" s="63" t="str">
        <f t="array" ref="H150">IFERROR(INDEX('Summary '!$M$16:$M$35,SMALL(IF('Summary '!$M$16:$M$35&gt;0,ROW('Summary '!$M$16:$M$35)-ROW('Summary '!M$16)+1),ROWS('Summary '!K$2:'Summary '!K5))),"")</f>
        <v/>
      </c>
      <c r="I150" s="184" t="str">
        <f t="array" ref="I150">IFERROR(INDEX('Summary '!$G$16:$G$35,SMALL(IF('Summary '!$M$16:$M$35&gt;0,ROW('Summary '!$G$16:$G$35)-ROW('Summary '!G$16)+1),ROWS('Summary '!G$2:'Summary '!G5))),"")</f>
        <v/>
      </c>
      <c r="J150" s="45"/>
      <c r="K150" s="302"/>
      <c r="L150" s="303"/>
      <c r="M150" s="224"/>
      <c r="N150" s="186" t="str">
        <f>IF(LEN(H150)&gt;0,IF(ISBLANK(M150),ROUND(IFERROR(VLOOKUP(I150,Stipends!$A$2:$B$28,2,)*H150,10000*H150),4),ROUND(M150,2)),"")</f>
        <v/>
      </c>
      <c r="O150" s="134" t="str">
        <f t="shared" si="30"/>
        <v/>
      </c>
      <c r="P150" s="135">
        <f>IFERROR(ROUND(IF(I150="Industrial Post Doc",'Reference worksheet Do NOT edit'!$O$6,IF(I150="College 10k",10000,VLOOKUP(G150,'Reference worksheet Do NOT edit'!$M$4:$O$5,3,FALSE)))*H150+R150,4),0)</f>
        <v>0</v>
      </c>
      <c r="Q150" s="135">
        <f>IFERROR(ROUND(IF(I150="Industrial Post Doc",'Reference worksheet Do NOT edit'!$N$6,IF(I150="College 10k",5000,SUMIF('Reference worksheet Do NOT edit'!$M$4:$M$5,G150,'Reference worksheet Do NOT edit'!$N$4:$N$5)))*H150,4),0)+IF(J150="Industry Co-Funded",(4000*H150),0)</f>
        <v>0</v>
      </c>
      <c r="R150" s="47"/>
      <c r="S150" s="134">
        <f t="shared" si="29"/>
        <v>0</v>
      </c>
    </row>
    <row r="151" spans="1:19" ht="24" customHeight="1" x14ac:dyDescent="0.25">
      <c r="A151" s="8"/>
      <c r="B151" s="61" t="str">
        <f t="array" ref="B151">IFERROR(INDEX('Summary '!$B$16:$B$35,SMALL(IF('Summary '!$M$16:$M$35&gt;0,ROW('Summary '!$B$16:$B$35)-ROW('Summary '!B$16)+1),ROWS('Summary '!B$2:'Summary '!B6))),"")</f>
        <v/>
      </c>
      <c r="C151" s="61" t="str">
        <f t="array" ref="C151">IFERROR(INDEX('Summary '!$C$16:$C$35,SMALL(IF('Summary '!$M$16:$M$35&gt;0,ROW('Summary '!$C$16:$C$35)-ROW('Summary '!C$16)+1),ROWS('Summary '!C$2:'Summary '!C6))),"")</f>
        <v/>
      </c>
      <c r="D151" s="61" t="str">
        <f t="array" ref="D151">IFERROR(INDEX('Summary '!$D$16:$D$35,SMALL(IF('Summary '!$M$16:$M$35&gt;0,ROW('Summary '!$D$16:$D$35)-ROW('Summary '!D$16)+1),ROWS('Summary '!D$2:'Summary '!D6))),"")</f>
        <v/>
      </c>
      <c r="E151" s="60" t="str">
        <f t="array" ref="E151">IFERROR(INDEX('Summary '!$E$16:$E$35,SMALL(IF('Summary '!$M$16:$M$35&gt;0,ROW('Summary '!$E$16:$E$35)-ROW('Summary '!E$16)+1),ROWS('Summary '!D$2:'Summary '!D6))),"")</f>
        <v/>
      </c>
      <c r="F151" s="62" t="str">
        <f t="array" ref="F151">IFERROR(INDEX('Summary '!$F$16:$F$35,SMALL(IF('Summary '!$M$16:$M$35&gt;0,ROW('Summary '!$F$16:$F$35)-ROW('Summary '!F$16)+1),ROWS('Summary '!F$2:'Summary '!F6))),"")</f>
        <v/>
      </c>
      <c r="G151" s="132" t="str">
        <f>IF(LEN(H151)&gt;0,'Summary '!$I$3,"")</f>
        <v/>
      </c>
      <c r="H151" s="63" t="str">
        <f t="array" ref="H151">IFERROR(INDEX('Summary '!$M$16:$M$35,SMALL(IF('Summary '!$M$16:$M$35&gt;0,ROW('Summary '!$M$16:$M$35)-ROW('Summary '!M$16)+1),ROWS('Summary '!K$2:'Summary '!K6))),"")</f>
        <v/>
      </c>
      <c r="I151" s="184" t="str">
        <f t="array" ref="I151">IFERROR(INDEX('Summary '!$G$16:$G$35,SMALL(IF('Summary '!$M$16:$M$35&gt;0,ROW('Summary '!$G$16:$G$35)-ROW('Summary '!G$16)+1),ROWS('Summary '!G$2:'Summary '!G6))),"")</f>
        <v/>
      </c>
      <c r="J151" s="45"/>
      <c r="K151" s="302"/>
      <c r="L151" s="303"/>
      <c r="M151" s="224"/>
      <c r="N151" s="186" t="str">
        <f>IF(LEN(H151)&gt;0,IF(ISBLANK(M151),ROUND(IFERROR(VLOOKUP(I151,Stipends!$A$2:$B$28,2,)*H151,10000*H151),4),ROUND(M151,2)),"")</f>
        <v/>
      </c>
      <c r="O151" s="134" t="str">
        <f t="shared" si="30"/>
        <v/>
      </c>
      <c r="P151" s="135">
        <f>IFERROR(ROUND(IF(I151="Industrial Post Doc",'Reference worksheet Do NOT edit'!$O$6,IF(I151="College 10k",10000,VLOOKUP(G151,'Reference worksheet Do NOT edit'!$M$4:$O$5,3,FALSE)))*H151+R151,4),0)</f>
        <v>0</v>
      </c>
      <c r="Q151" s="135">
        <f>IFERROR(ROUND(IF(I151="Industrial Post Doc",'Reference worksheet Do NOT edit'!$N$6,IF(I151="College 10k",5000,SUMIF('Reference worksheet Do NOT edit'!$M$4:$M$5,G151,'Reference worksheet Do NOT edit'!$N$4:$N$5)))*H151,4),0)+IF(J151="Industry Co-Funded",(4000*H151),0)</f>
        <v>0</v>
      </c>
      <c r="R151" s="47"/>
      <c r="S151" s="134">
        <f t="shared" si="29"/>
        <v>0</v>
      </c>
    </row>
    <row r="152" spans="1:19" ht="24" customHeight="1" x14ac:dyDescent="0.25">
      <c r="A152" s="8"/>
      <c r="B152" s="61" t="str">
        <f t="array" ref="B152">IFERROR(INDEX('Summary '!$B$16:$B$35,SMALL(IF('Summary '!$M$16:$M$35&gt;0,ROW('Summary '!$B$16:$B$35)-ROW('Summary '!B$16)+1),ROWS('Summary '!B$2:'Summary '!B7))),"")</f>
        <v/>
      </c>
      <c r="C152" s="61" t="str">
        <f t="array" ref="C152">IFERROR(INDEX('Summary '!$C$16:$C$35,SMALL(IF('Summary '!$M$16:$M$35&gt;0,ROW('Summary '!$C$16:$C$35)-ROW('Summary '!C$16)+1),ROWS('Summary '!C$2:'Summary '!C7))),"")</f>
        <v/>
      </c>
      <c r="D152" s="61" t="str">
        <f t="array" ref="D152">IFERROR(INDEX('Summary '!$D$16:$D$35,SMALL(IF('Summary '!$M$16:$M$35&gt;0,ROW('Summary '!$D$16:$D$35)-ROW('Summary '!D$16)+1),ROWS('Summary '!D$2:'Summary '!D7))),"")</f>
        <v/>
      </c>
      <c r="E152" s="60" t="str">
        <f t="array" ref="E152">IFERROR(INDEX('Summary '!$E$16:$E$35,SMALL(IF('Summary '!$M$16:$M$35&gt;0,ROW('Summary '!$E$16:$E$35)-ROW('Summary '!E$16)+1),ROWS('Summary '!D$2:'Summary '!D7))),"")</f>
        <v/>
      </c>
      <c r="F152" s="62" t="str">
        <f t="array" ref="F152">IFERROR(INDEX('Summary '!$F$16:$F$35,SMALL(IF('Summary '!$M$16:$M$35&gt;0,ROW('Summary '!$F$16:$F$35)-ROW('Summary '!F$16)+1),ROWS('Summary '!F$2:'Summary '!F7))),"")</f>
        <v/>
      </c>
      <c r="G152" s="132" t="str">
        <f>IF(LEN(H152)&gt;0,'Summary '!$I$3,"")</f>
        <v/>
      </c>
      <c r="H152" s="63" t="str">
        <f t="array" ref="H152">IFERROR(INDEX('Summary '!$M$16:$M$35,SMALL(IF('Summary '!$M$16:$M$35&gt;0,ROW('Summary '!$M$16:$M$35)-ROW('Summary '!M$16)+1),ROWS('Summary '!K$2:'Summary '!K7))),"")</f>
        <v/>
      </c>
      <c r="I152" s="184" t="str">
        <f t="array" ref="I152">IFERROR(INDEX('Summary '!$G$16:$G$35,SMALL(IF('Summary '!$M$16:$M$35&gt;0,ROW('Summary '!$G$16:$G$35)-ROW('Summary '!G$16)+1),ROWS('Summary '!G$2:'Summary '!G7))),"")</f>
        <v/>
      </c>
      <c r="J152" s="45"/>
      <c r="K152" s="302"/>
      <c r="L152" s="303"/>
      <c r="M152" s="224"/>
      <c r="N152" s="186" t="str">
        <f>IF(LEN(H152)&gt;0,IF(ISBLANK(M152),ROUND(IFERROR(VLOOKUP(I152,Stipends!$A$2:$B$28,2,)*H152,10000*H152),4),ROUND(M152,2)),"")</f>
        <v/>
      </c>
      <c r="O152" s="134" t="str">
        <f t="shared" si="30"/>
        <v/>
      </c>
      <c r="P152" s="135">
        <f>IFERROR(ROUND(IF(I152="Industrial Post Doc",'Reference worksheet Do NOT edit'!$O$6,IF(I152="College 10k",10000,VLOOKUP(G152,'Reference worksheet Do NOT edit'!$M$4:$O$5,3,FALSE)))*H152+R152,4),0)</f>
        <v>0</v>
      </c>
      <c r="Q152" s="135">
        <f>IFERROR(ROUND(IF(I152="Industrial Post Doc",'Reference worksheet Do NOT edit'!$N$6,IF(I152="College 10k",5000,SUMIF('Reference worksheet Do NOT edit'!$M$4:$M$5,G152,'Reference worksheet Do NOT edit'!$N$4:$N$5)))*H152,4),0)+IF(J152="Industry Co-Funded",(4000*H152),0)</f>
        <v>0</v>
      </c>
      <c r="R152" s="47"/>
      <c r="S152" s="134">
        <f t="shared" si="29"/>
        <v>0</v>
      </c>
    </row>
    <row r="153" spans="1:19" ht="24" customHeight="1" x14ac:dyDescent="0.25">
      <c r="A153" s="8"/>
      <c r="B153" s="61" t="str">
        <f t="array" ref="B153">IFERROR(INDEX('Summary '!$B$16:$B$35,SMALL(IF('Summary '!$M$16:$M$35&gt;0,ROW('Summary '!$B$16:$B$35)-ROW('Summary '!B$16)+1),ROWS('Summary '!B$2:'Summary '!B8))),"")</f>
        <v/>
      </c>
      <c r="C153" s="61" t="str">
        <f t="array" ref="C153">IFERROR(INDEX('Summary '!$C$16:$C$35,SMALL(IF('Summary '!$M$16:$M$35&gt;0,ROW('Summary '!$C$16:$C$35)-ROW('Summary '!C$16)+1),ROWS('Summary '!C$2:'Summary '!C8))),"")</f>
        <v/>
      </c>
      <c r="D153" s="61" t="str">
        <f t="array" ref="D153">IFERROR(INDEX('Summary '!$D$16:$D$35,SMALL(IF('Summary '!$M$16:$M$35&gt;0,ROW('Summary '!$D$16:$D$35)-ROW('Summary '!D$16)+1),ROWS('Summary '!D$2:'Summary '!D8))),"")</f>
        <v/>
      </c>
      <c r="E153" s="60" t="str">
        <f t="array" ref="E153">IFERROR(INDEX('Summary '!$E$16:$E$35,SMALL(IF('Summary '!$M$16:$M$35&gt;0,ROW('Summary '!$E$16:$E$35)-ROW('Summary '!E$16)+1),ROWS('Summary '!D$2:'Summary '!D8))),"")</f>
        <v/>
      </c>
      <c r="F153" s="62" t="str">
        <f t="array" ref="F153">IFERROR(INDEX('Summary '!$F$16:$F$35,SMALL(IF('Summary '!$M$16:$M$35&gt;0,ROW('Summary '!$F$16:$F$35)-ROW('Summary '!F$16)+1),ROWS('Summary '!F$2:'Summary '!F8))),"")</f>
        <v/>
      </c>
      <c r="G153" s="132" t="str">
        <f>IF(LEN(H153)&gt;0,'Summary '!$I$3,"")</f>
        <v/>
      </c>
      <c r="H153" s="63" t="str">
        <f t="array" ref="H153">IFERROR(INDEX('Summary '!$M$16:$M$35,SMALL(IF('Summary '!$M$16:$M$35&gt;0,ROW('Summary '!$M$16:$M$35)-ROW('Summary '!M$16)+1),ROWS('Summary '!K$2:'Summary '!K8))),"")</f>
        <v/>
      </c>
      <c r="I153" s="184" t="str">
        <f t="array" ref="I153">IFERROR(INDEX('Summary '!$G$16:$G$35,SMALL(IF('Summary '!$M$16:$M$35&gt;0,ROW('Summary '!$G$16:$G$35)-ROW('Summary '!G$16)+1),ROWS('Summary '!G$2:'Summary '!G8))),"")</f>
        <v/>
      </c>
      <c r="J153" s="45"/>
      <c r="K153" s="302"/>
      <c r="L153" s="303"/>
      <c r="M153" s="224"/>
      <c r="N153" s="186" t="str">
        <f>IF(LEN(H153)&gt;0,IF(ISBLANK(M153),ROUND(IFERROR(VLOOKUP(I153,Stipends!$A$2:$B$28,2,)*H153,10000*H153),4),ROUND(M153,2)),"")</f>
        <v/>
      </c>
      <c r="O153" s="134" t="str">
        <f t="shared" si="30"/>
        <v/>
      </c>
      <c r="P153" s="135">
        <f>IFERROR(ROUND(IF(I153="Industrial Post Doc",'Reference worksheet Do NOT edit'!$O$6,IF(I153="College 10k",10000,VLOOKUP(G153,'Reference worksheet Do NOT edit'!$M$4:$O$5,3,FALSE)))*H153+R153,4),0)</f>
        <v>0</v>
      </c>
      <c r="Q153" s="135">
        <f>IFERROR(ROUND(IF(I153="Industrial Post Doc",'Reference worksheet Do NOT edit'!$N$6,IF(I153="College 10k",5000,SUMIF('Reference worksheet Do NOT edit'!$M$4:$M$5,G153,'Reference worksheet Do NOT edit'!$N$4:$N$5)))*H153,4),0)+IF(J153="Industry Co-Funded",(4000*H153),0)</f>
        <v>0</v>
      </c>
      <c r="R153" s="47"/>
      <c r="S153" s="134">
        <f t="shared" si="29"/>
        <v>0</v>
      </c>
    </row>
    <row r="154" spans="1:19" ht="24" customHeight="1" x14ac:dyDescent="0.25">
      <c r="A154" s="8"/>
      <c r="B154" s="61" t="str">
        <f t="array" ref="B154">IFERROR(INDEX('Summary '!$B$16:$B$35,SMALL(IF('Summary '!$M$16:$M$35&gt;0,ROW('Summary '!$B$16:$B$35)-ROW('Summary '!B$16)+1),ROWS('Summary '!B$2:'Summary '!B9))),"")</f>
        <v/>
      </c>
      <c r="C154" s="61" t="str">
        <f t="array" ref="C154">IFERROR(INDEX('Summary '!$C$16:$C$35,SMALL(IF('Summary '!$M$16:$M$35&gt;0,ROW('Summary '!$C$16:$C$35)-ROW('Summary '!C$16)+1),ROWS('Summary '!C$2:'Summary '!C9))),"")</f>
        <v/>
      </c>
      <c r="D154" s="61" t="str">
        <f t="array" ref="D154">IFERROR(INDEX('Summary '!$D$16:$D$35,SMALL(IF('Summary '!$M$16:$M$35&gt;0,ROW('Summary '!$D$16:$D$35)-ROW('Summary '!D$16)+1),ROWS('Summary '!D$2:'Summary '!D9))),"")</f>
        <v/>
      </c>
      <c r="E154" s="60" t="str">
        <f t="array" ref="E154">IFERROR(INDEX('Summary '!$E$16:$E$35,SMALL(IF('Summary '!$M$16:$M$35&gt;0,ROW('Summary '!$E$16:$E$35)-ROW('Summary '!E$16)+1),ROWS('Summary '!D$2:'Summary '!D9))),"")</f>
        <v/>
      </c>
      <c r="F154" s="62" t="str">
        <f t="array" ref="F154">IFERROR(INDEX('Summary '!$F$16:$F$35,SMALL(IF('Summary '!$M$16:$M$35&gt;0,ROW('Summary '!$F$16:$F$35)-ROW('Summary '!F$16)+1),ROWS('Summary '!F$2:'Summary '!F9))),"")</f>
        <v/>
      </c>
      <c r="G154" s="132" t="str">
        <f>IF(LEN(H154)&gt;0,'Summary '!$I$3,"")</f>
        <v/>
      </c>
      <c r="H154" s="63" t="str">
        <f t="array" ref="H154">IFERROR(INDEX('Summary '!$M$16:$M$35,SMALL(IF('Summary '!$M$16:$M$35&gt;0,ROW('Summary '!$M$16:$M$35)-ROW('Summary '!M$16)+1),ROWS('Summary '!K$2:'Summary '!K9))),"")</f>
        <v/>
      </c>
      <c r="I154" s="184" t="str">
        <f t="array" ref="I154">IFERROR(INDEX('Summary '!$G$16:$G$35,SMALL(IF('Summary '!$M$16:$M$35&gt;0,ROW('Summary '!$G$16:$G$35)-ROW('Summary '!G$16)+1),ROWS('Summary '!G$2:'Summary '!G9))),"")</f>
        <v/>
      </c>
      <c r="J154" s="45"/>
      <c r="K154" s="302"/>
      <c r="L154" s="303"/>
      <c r="M154" s="224"/>
      <c r="N154" s="186" t="str">
        <f>IF(LEN(H154)&gt;0,IF(ISBLANK(M154),ROUND(IFERROR(VLOOKUP(I154,Stipends!$A$2:$B$28,2,)*H154,10000*H154),4),ROUND(M154,2)),"")</f>
        <v/>
      </c>
      <c r="O154" s="134" t="str">
        <f t="shared" si="30"/>
        <v/>
      </c>
      <c r="P154" s="135">
        <f>IFERROR(ROUND(IF(I154="Industrial Post Doc",'Reference worksheet Do NOT edit'!$O$6,IF(I154="College 10k",10000,VLOOKUP(G154,'Reference worksheet Do NOT edit'!$M$4:$O$5,3,FALSE)))*H154+R154,4),0)</f>
        <v>0</v>
      </c>
      <c r="Q154" s="135">
        <f>IFERROR(ROUND(IF(I154="Industrial Post Doc",'Reference worksheet Do NOT edit'!$N$6,IF(I154="College 10k",5000,SUMIF('Reference worksheet Do NOT edit'!$M$4:$M$5,G154,'Reference worksheet Do NOT edit'!$N$4:$N$5)))*H154,4),0)+IF(J154="Industry Co-Funded",(4000*H154),0)</f>
        <v>0</v>
      </c>
      <c r="R154" s="47"/>
      <c r="S154" s="134">
        <f t="shared" si="29"/>
        <v>0</v>
      </c>
    </row>
    <row r="155" spans="1:19" ht="24" customHeight="1" x14ac:dyDescent="0.25">
      <c r="A155" s="8"/>
      <c r="B155" s="61" t="str">
        <f t="array" ref="B155">IFERROR(INDEX('Summary '!$B$16:$B$35,SMALL(IF('Summary '!$M$16:$M$35&gt;0,ROW('Summary '!$B$16:$B$35)-ROW('Summary '!B$16)+1),ROWS('Summary '!B$2:'Summary '!B10))),"")</f>
        <v/>
      </c>
      <c r="C155" s="61" t="str">
        <f t="array" ref="C155">IFERROR(INDEX('Summary '!$C$16:$C$35,SMALL(IF('Summary '!$M$16:$M$35&gt;0,ROW('Summary '!$C$16:$C$35)-ROW('Summary '!C$16)+1),ROWS('Summary '!C$2:'Summary '!C10))),"")</f>
        <v/>
      </c>
      <c r="D155" s="61" t="str">
        <f t="array" ref="D155">IFERROR(INDEX('Summary '!$D$16:$D$35,SMALL(IF('Summary '!$M$16:$M$35&gt;0,ROW('Summary '!$D$16:$D$35)-ROW('Summary '!D$16)+1),ROWS('Summary '!D$2:'Summary '!D10))),"")</f>
        <v/>
      </c>
      <c r="E155" s="60" t="str">
        <f t="array" ref="E155">IFERROR(INDEX('Summary '!$E$16:$E$35,SMALL(IF('Summary '!$M$16:$M$35&gt;0,ROW('Summary '!$E$16:$E$35)-ROW('Summary '!E$16)+1),ROWS('Summary '!D$2:'Summary '!D10))),"")</f>
        <v/>
      </c>
      <c r="F155" s="62" t="str">
        <f t="array" ref="F155">IFERROR(INDEX('Summary '!$F$16:$F$35,SMALL(IF('Summary '!$M$16:$M$35&gt;0,ROW('Summary '!$F$16:$F$35)-ROW('Summary '!F$16)+1),ROWS('Summary '!F$2:'Summary '!F10))),"")</f>
        <v/>
      </c>
      <c r="G155" s="132" t="str">
        <f>IF(LEN(H155)&gt;0,'Summary '!$I$3,"")</f>
        <v/>
      </c>
      <c r="H155" s="63" t="str">
        <f t="array" ref="H155">IFERROR(INDEX('Summary '!$M$16:$M$35,SMALL(IF('Summary '!$M$16:$M$35&gt;0,ROW('Summary '!$M$16:$M$35)-ROW('Summary '!M$16)+1),ROWS('Summary '!K$2:'Summary '!K10))),"")</f>
        <v/>
      </c>
      <c r="I155" s="184" t="str">
        <f t="array" ref="I155">IFERROR(INDEX('Summary '!$G$16:$G$35,SMALL(IF('Summary '!$M$16:$M$35&gt;0,ROW('Summary '!$G$16:$G$35)-ROW('Summary '!G$16)+1),ROWS('Summary '!G$2:'Summary '!G10))),"")</f>
        <v/>
      </c>
      <c r="J155" s="45"/>
      <c r="K155" s="302"/>
      <c r="L155" s="303"/>
      <c r="M155" s="224"/>
      <c r="N155" s="186" t="str">
        <f>IF(LEN(H155)&gt;0,IF(ISBLANK(M155),ROUND(IFERROR(VLOOKUP(I155,Stipends!$A$2:$B$28,2,)*H155,10000*H155),4),ROUND(M155,2)),"")</f>
        <v/>
      </c>
      <c r="O155" s="134" t="str">
        <f t="shared" si="30"/>
        <v/>
      </c>
      <c r="P155" s="135">
        <f>IFERROR(ROUND(IF(I155="Industrial Post Doc",'Reference worksheet Do NOT edit'!$O$6,IF(I155="College 10k",10000,VLOOKUP(G155,'Reference worksheet Do NOT edit'!$M$4:$O$5,3,FALSE)))*H155+R155,4),0)</f>
        <v>0</v>
      </c>
      <c r="Q155" s="135">
        <f>IFERROR(ROUND(IF(I155="Industrial Post Doc",'Reference worksheet Do NOT edit'!$N$6,IF(I155="College 10k",5000,SUMIF('Reference worksheet Do NOT edit'!$M$4:$M$5,G155,'Reference worksheet Do NOT edit'!$N$4:$N$5)))*H155,4),0)+IF(J155="Industry Co-Funded",(4000*H155),0)</f>
        <v>0</v>
      </c>
      <c r="R155" s="47"/>
      <c r="S155" s="134">
        <f t="shared" si="29"/>
        <v>0</v>
      </c>
    </row>
    <row r="156" spans="1:19" ht="24" customHeight="1" x14ac:dyDescent="0.25">
      <c r="A156" s="8"/>
      <c r="B156" s="61" t="str">
        <f t="array" ref="B156">IFERROR(INDEX('Summary '!$B$16:$B$35,SMALL(IF('Summary '!$M$16:$M$35&gt;0,ROW('Summary '!$B$16:$B$35)-ROW('Summary '!B$16)+1),ROWS('Summary '!B$2:'Summary '!B11))),"")</f>
        <v/>
      </c>
      <c r="C156" s="61" t="str">
        <f t="array" ref="C156">IFERROR(INDEX('Summary '!$C$16:$C$35,SMALL(IF('Summary '!$M$16:$M$35&gt;0,ROW('Summary '!$C$16:$C$35)-ROW('Summary '!C$16)+1),ROWS('Summary '!C$2:'Summary '!C11))),"")</f>
        <v/>
      </c>
      <c r="D156" s="61" t="str">
        <f t="array" ref="D156">IFERROR(INDEX('Summary '!$D$16:$D$35,SMALL(IF('Summary '!$M$16:$M$35&gt;0,ROW('Summary '!$D$16:$D$35)-ROW('Summary '!D$16)+1),ROWS('Summary '!D$2:'Summary '!D11))),"")</f>
        <v/>
      </c>
      <c r="E156" s="60" t="str">
        <f t="array" ref="E156">IFERROR(INDEX('Summary '!$E$16:$E$35,SMALL(IF('Summary '!$M$16:$M$35&gt;0,ROW('Summary '!$E$16:$E$35)-ROW('Summary '!E$16)+1),ROWS('Summary '!D$2:'Summary '!D11))),"")</f>
        <v/>
      </c>
      <c r="F156" s="62" t="str">
        <f t="array" ref="F156">IFERROR(INDEX('Summary '!$F$16:$F$35,SMALL(IF('Summary '!$M$16:$M$35&gt;0,ROW('Summary '!$F$16:$F$35)-ROW('Summary '!F$16)+1),ROWS('Summary '!F$2:'Summary '!F11))),"")</f>
        <v/>
      </c>
      <c r="G156" s="132" t="str">
        <f>IF(LEN(H156)&gt;0,'Summary '!$I$3,"")</f>
        <v/>
      </c>
      <c r="H156" s="63" t="str">
        <f t="array" ref="H156">IFERROR(INDEX('Summary '!$M$16:$M$35,SMALL(IF('Summary '!$M$16:$M$35&gt;0,ROW('Summary '!$M$16:$M$35)-ROW('Summary '!M$16)+1),ROWS('Summary '!K$2:'Summary '!K11))),"")</f>
        <v/>
      </c>
      <c r="I156" s="184" t="str">
        <f t="array" ref="I156">IFERROR(INDEX('Summary '!$G$16:$G$35,SMALL(IF('Summary '!$M$16:$M$35&gt;0,ROW('Summary '!$G$16:$G$35)-ROW('Summary '!G$16)+1),ROWS('Summary '!G$2:'Summary '!G11))),"")</f>
        <v/>
      </c>
      <c r="J156" s="45"/>
      <c r="K156" s="302"/>
      <c r="L156" s="303"/>
      <c r="M156" s="224"/>
      <c r="N156" s="186" t="str">
        <f>IF(LEN(H156)&gt;0,IF(ISBLANK(M156),ROUND(IFERROR(VLOOKUP(I156,Stipends!$A$2:$B$28,2,)*H156,10000*H156),4),ROUND(M156,2)),"")</f>
        <v/>
      </c>
      <c r="O156" s="134" t="str">
        <f t="shared" si="30"/>
        <v/>
      </c>
      <c r="P156" s="135">
        <f>IFERROR(ROUND(IF(I156="Industrial Post Doc",'Reference worksheet Do NOT edit'!$O$6,IF(I156="College 10k",10000,VLOOKUP(G156,'Reference worksheet Do NOT edit'!$M$4:$O$5,3,FALSE)))*H156+R156,4),0)</f>
        <v>0</v>
      </c>
      <c r="Q156" s="135">
        <f>IFERROR(ROUND(IF(I156="Industrial Post Doc",'Reference worksheet Do NOT edit'!$N$6,IF(I156="College 10k",5000,SUMIF('Reference worksheet Do NOT edit'!$M$4:$M$5,G156,'Reference worksheet Do NOT edit'!$N$4:$N$5)))*H156,4),0)+IF(J156="Industry Co-Funded",(4000*H156),0)</f>
        <v>0</v>
      </c>
      <c r="R156" s="47"/>
      <c r="S156" s="134">
        <f t="shared" si="29"/>
        <v>0</v>
      </c>
    </row>
    <row r="157" spans="1:19" ht="24" customHeight="1" x14ac:dyDescent="0.25">
      <c r="A157" s="8"/>
      <c r="B157" s="61" t="str">
        <f t="array" ref="B157">IFERROR(INDEX('Summary '!$B$16:$B$35,SMALL(IF('Summary '!$M$16:$M$35&gt;0,ROW('Summary '!$B$16:$B$35)-ROW('Summary '!B$16)+1),ROWS('Summary '!B$2:'Summary '!B12))),"")</f>
        <v/>
      </c>
      <c r="C157" s="61" t="str">
        <f t="array" ref="C157">IFERROR(INDEX('Summary '!$C$16:$C$35,SMALL(IF('Summary '!$M$16:$M$35&gt;0,ROW('Summary '!$C$16:$C$35)-ROW('Summary '!C$16)+1),ROWS('Summary '!C$2:'Summary '!C12))),"")</f>
        <v/>
      </c>
      <c r="D157" s="61" t="str">
        <f t="array" ref="D157">IFERROR(INDEX('Summary '!$D$16:$D$35,SMALL(IF('Summary '!$M$16:$M$35&gt;0,ROW('Summary '!$D$16:$D$35)-ROW('Summary '!D$16)+1),ROWS('Summary '!D$2:'Summary '!D12))),"")</f>
        <v/>
      </c>
      <c r="E157" s="60" t="str">
        <f t="array" ref="E157">IFERROR(INDEX('Summary '!$E$16:$E$35,SMALL(IF('Summary '!$M$16:$M$35&gt;0,ROW('Summary '!$E$16:$E$35)-ROW('Summary '!E$16)+1),ROWS('Summary '!D$2:'Summary '!D12))),"")</f>
        <v/>
      </c>
      <c r="F157" s="62" t="str">
        <f t="array" ref="F157">IFERROR(INDEX('Summary '!$F$16:$F$35,SMALL(IF('Summary '!$M$16:$M$35&gt;0,ROW('Summary '!$F$16:$F$35)-ROW('Summary '!F$16)+1),ROWS('Summary '!F$2:'Summary '!F12))),"")</f>
        <v/>
      </c>
      <c r="G157" s="132" t="str">
        <f>IF(LEN(H157)&gt;0,'Summary '!$I$3,"")</f>
        <v/>
      </c>
      <c r="H157" s="63" t="str">
        <f t="array" ref="H157">IFERROR(INDEX('Summary '!$M$16:$M$35,SMALL(IF('Summary '!$M$16:$M$35&gt;0,ROW('Summary '!$M$16:$M$35)-ROW('Summary '!M$16)+1),ROWS('Summary '!K$2:'Summary '!K12))),"")</f>
        <v/>
      </c>
      <c r="I157" s="184" t="str">
        <f t="array" ref="I157">IFERROR(INDEX('Summary '!$G$16:$G$35,SMALL(IF('Summary '!$M$16:$M$35&gt;0,ROW('Summary '!$G$16:$G$35)-ROW('Summary '!G$16)+1),ROWS('Summary '!G$2:'Summary '!G12))),"")</f>
        <v/>
      </c>
      <c r="J157" s="45"/>
      <c r="K157" s="302"/>
      <c r="L157" s="303"/>
      <c r="M157" s="224"/>
      <c r="N157" s="186" t="str">
        <f>IF(LEN(H157)&gt;0,IF(ISBLANK(M157),ROUND(IFERROR(VLOOKUP(I157,Stipends!$A$2:$B$28,2,)*H157,10000*H157),4),ROUND(M157,2)),"")</f>
        <v/>
      </c>
      <c r="O157" s="134" t="str">
        <f t="shared" si="30"/>
        <v/>
      </c>
      <c r="P157" s="135">
        <f>IFERROR(ROUND(IF(I157="Industrial Post Doc",'Reference worksheet Do NOT edit'!$O$6,IF(I157="College 10k",10000,VLOOKUP(G157,'Reference worksheet Do NOT edit'!$M$4:$O$5,3,FALSE)))*H157+R157,4),0)</f>
        <v>0</v>
      </c>
      <c r="Q157" s="135">
        <f>IFERROR(ROUND(IF(I157="Industrial Post Doc",'Reference worksheet Do NOT edit'!$N$6,IF(I157="College 10k",5000,SUMIF('Reference worksheet Do NOT edit'!$M$4:$M$5,G157,'Reference worksheet Do NOT edit'!$N$4:$N$5)))*H157,4),0)+IF(J157="Industry Co-Funded",(4000*H157),0)</f>
        <v>0</v>
      </c>
      <c r="R157" s="47"/>
      <c r="S157" s="134">
        <f t="shared" si="29"/>
        <v>0</v>
      </c>
    </row>
    <row r="158" spans="1:19" ht="24" customHeight="1" x14ac:dyDescent="0.25">
      <c r="A158" s="8"/>
      <c r="B158" s="61" t="str">
        <f t="array" ref="B158">IFERROR(INDEX('Summary '!$B$16:$B$35,SMALL(IF('Summary '!$M$16:$M$35&gt;0,ROW('Summary '!$B$16:$B$35)-ROW('Summary '!B$16)+1),ROWS('Summary '!B$2:'Summary '!B13))),"")</f>
        <v/>
      </c>
      <c r="C158" s="61" t="str">
        <f t="array" ref="C158">IFERROR(INDEX('Summary '!$C$16:$C$35,SMALL(IF('Summary '!$M$16:$M$35&gt;0,ROW('Summary '!$C$16:$C$35)-ROW('Summary '!C$16)+1),ROWS('Summary '!C$2:'Summary '!C13))),"")</f>
        <v/>
      </c>
      <c r="D158" s="61" t="str">
        <f t="array" ref="D158">IFERROR(INDEX('Summary '!$D$16:$D$35,SMALL(IF('Summary '!$M$16:$M$35&gt;0,ROW('Summary '!$D$16:$D$35)-ROW('Summary '!D$16)+1),ROWS('Summary '!D$2:'Summary '!D13))),"")</f>
        <v/>
      </c>
      <c r="E158" s="60" t="str">
        <f t="array" ref="E158">IFERROR(INDEX('Summary '!$E$16:$E$35,SMALL(IF('Summary '!$M$16:$M$35&gt;0,ROW('Summary '!$E$16:$E$35)-ROW('Summary '!E$16)+1),ROWS('Summary '!D$2:'Summary '!D13))),"")</f>
        <v/>
      </c>
      <c r="F158" s="62" t="str">
        <f t="array" ref="F158">IFERROR(INDEX('Summary '!$F$16:$F$35,SMALL(IF('Summary '!$M$16:$M$35&gt;0,ROW('Summary '!$F$16:$F$35)-ROW('Summary '!F$16)+1),ROWS('Summary '!F$2:'Summary '!F13))),"")</f>
        <v/>
      </c>
      <c r="G158" s="132" t="str">
        <f>IF(LEN(H158)&gt;0,'Summary '!$I$3,"")</f>
        <v/>
      </c>
      <c r="H158" s="63" t="str">
        <f t="array" ref="H158">IFERROR(INDEX('Summary '!$M$16:$M$35,SMALL(IF('Summary '!$M$16:$M$35&gt;0,ROW('Summary '!$M$16:$M$35)-ROW('Summary '!M$16)+1),ROWS('Summary '!K$2:'Summary '!K13))),"")</f>
        <v/>
      </c>
      <c r="I158" s="184" t="str">
        <f t="array" ref="I158">IFERROR(INDEX('Summary '!$G$16:$G$35,SMALL(IF('Summary '!$M$16:$M$35&gt;0,ROW('Summary '!$G$16:$G$35)-ROW('Summary '!G$16)+1),ROWS('Summary '!G$2:'Summary '!G13))),"")</f>
        <v/>
      </c>
      <c r="J158" s="45"/>
      <c r="K158" s="302"/>
      <c r="L158" s="303"/>
      <c r="M158" s="224"/>
      <c r="N158" s="186" t="str">
        <f>IF(LEN(H158)&gt;0,IF(ISBLANK(M158),ROUND(IFERROR(VLOOKUP(I158,Stipends!$A$2:$B$28,2,)*H158,10000*H158),4),ROUND(M158,2)),"")</f>
        <v/>
      </c>
      <c r="O158" s="134" t="str">
        <f t="shared" si="30"/>
        <v/>
      </c>
      <c r="P158" s="135">
        <f>IFERROR(ROUND(IF(I158="Industrial Post Doc",'Reference worksheet Do NOT edit'!$O$6,IF(I158="College 10k",10000,VLOOKUP(G158,'Reference worksheet Do NOT edit'!$M$4:$O$5,3,FALSE)))*H158+R158,4),0)</f>
        <v>0</v>
      </c>
      <c r="Q158" s="135">
        <f>IFERROR(ROUND(IF(I158="Industrial Post Doc",'Reference worksheet Do NOT edit'!$N$6,IF(I158="College 10k",5000,SUMIF('Reference worksheet Do NOT edit'!$M$4:$M$5,G158,'Reference worksheet Do NOT edit'!$N$4:$N$5)))*H158,4),0)+IF(J158="Industry Co-Funded",(4000*H158),0)</f>
        <v>0</v>
      </c>
      <c r="R158" s="47"/>
      <c r="S158" s="134">
        <f t="shared" si="29"/>
        <v>0</v>
      </c>
    </row>
    <row r="159" spans="1:19" ht="24" customHeight="1" x14ac:dyDescent="0.25">
      <c r="A159" s="8"/>
      <c r="B159" s="61" t="str">
        <f t="array" ref="B159">IFERROR(INDEX('Summary '!$B$16:$B$35,SMALL(IF('Summary '!$M$16:$M$35&gt;0,ROW('Summary '!$B$16:$B$35)-ROW('Summary '!B$16)+1),ROWS('Summary '!B$2:'Summary '!B14))),"")</f>
        <v/>
      </c>
      <c r="C159" s="61" t="str">
        <f t="array" ref="C159">IFERROR(INDEX('Summary '!$C$16:$C$35,SMALL(IF('Summary '!$M$16:$M$35&gt;0,ROW('Summary '!$C$16:$C$35)-ROW('Summary '!C$16)+1),ROWS('Summary '!C$2:'Summary '!C14))),"")</f>
        <v/>
      </c>
      <c r="D159" s="61" t="str">
        <f t="array" ref="D159">IFERROR(INDEX('Summary '!$D$16:$D$35,SMALL(IF('Summary '!$M$16:$M$35&gt;0,ROW('Summary '!$D$16:$D$35)-ROW('Summary '!D$16)+1),ROWS('Summary '!D$2:'Summary '!D14))),"")</f>
        <v/>
      </c>
      <c r="E159" s="60" t="str">
        <f t="array" ref="E159">IFERROR(INDEX('Summary '!$E$16:$E$35,SMALL(IF('Summary '!$M$16:$M$35&gt;0,ROW('Summary '!$E$16:$E$35)-ROW('Summary '!E$16)+1),ROWS('Summary '!D$2:'Summary '!D14))),"")</f>
        <v/>
      </c>
      <c r="F159" s="62" t="str">
        <f t="array" ref="F159">IFERROR(INDEX('Summary '!$F$16:$F$35,SMALL(IF('Summary '!$M$16:$M$35&gt;0,ROW('Summary '!$F$16:$F$35)-ROW('Summary '!F$16)+1),ROWS('Summary '!F$2:'Summary '!F14))),"")</f>
        <v/>
      </c>
      <c r="G159" s="132" t="str">
        <f>IF(LEN(H159)&gt;0,'Summary '!$I$3,"")</f>
        <v/>
      </c>
      <c r="H159" s="63" t="str">
        <f t="array" ref="H159">IFERROR(INDEX('Summary '!$M$16:$M$35,SMALL(IF('Summary '!$M$16:$M$35&gt;0,ROW('Summary '!$M$16:$M$35)-ROW('Summary '!M$16)+1),ROWS('Summary '!K$2:'Summary '!L14))),"")</f>
        <v/>
      </c>
      <c r="I159" s="184" t="str">
        <f t="array" ref="I159">IFERROR(INDEX('Summary '!$G$16:$G$35,SMALL(IF('Summary '!$M$16:$M$35&gt;0,ROW('Summary '!$G$16:$G$35)-ROW('Summary '!G$16)+1),ROWS('Summary '!G$2:'Summary '!G14))),"")</f>
        <v/>
      </c>
      <c r="J159" s="45"/>
      <c r="K159" s="302"/>
      <c r="L159" s="303"/>
      <c r="M159" s="224"/>
      <c r="N159" s="186" t="str">
        <f>IF(LEN(H159)&gt;0,IF(ISBLANK(M159),ROUND(IFERROR(VLOOKUP(I159,Stipends!$A$2:$B$28,2,)*H159,10000*H159),4),ROUND(M159,2)),"")</f>
        <v/>
      </c>
      <c r="O159" s="134" t="str">
        <f t="shared" si="30"/>
        <v/>
      </c>
      <c r="P159" s="135">
        <f>IFERROR(ROUND(IF(I159="Industrial Post Doc",'Reference worksheet Do NOT edit'!$O$6,IF(I159="College 10k",10000,VLOOKUP(G159,'Reference worksheet Do NOT edit'!$M$4:$O$5,3,FALSE)))*H159+R159,4),0)</f>
        <v>0</v>
      </c>
      <c r="Q159" s="135">
        <f>IFERROR(ROUND(IF(I159="Industrial Post Doc",'Reference worksheet Do NOT edit'!$N$6,IF(I159="College 10k",5000,SUMIF('Reference worksheet Do NOT edit'!$M$4:$M$5,G159,'Reference worksheet Do NOT edit'!$N$4:$N$5)))*H159,4),0)+IF(J159="Industry Co-Funded",(4000*H159),0)</f>
        <v>0</v>
      </c>
      <c r="R159" s="47"/>
      <c r="S159" s="134">
        <f t="shared" si="29"/>
        <v>0</v>
      </c>
    </row>
    <row r="160" spans="1:19" ht="24" customHeight="1" x14ac:dyDescent="0.25">
      <c r="A160" s="8"/>
      <c r="B160" s="61" t="str">
        <f t="array" ref="B160">IFERROR(INDEX('Summary '!$B$16:$B$35,SMALL(IF('Summary '!$M$16:$M$35&gt;0,ROW('Summary '!$B$16:$B$35)-ROW('Summary '!B$16)+1),ROWS('Summary '!B$2:'Summary '!B15))),"")</f>
        <v/>
      </c>
      <c r="C160" s="61" t="str">
        <f t="array" ref="C160">IFERROR(INDEX('Summary '!$C$16:$C$35,SMALL(IF('Summary '!$M$16:$M$35&gt;0,ROW('Summary '!$C$16:$C$35)-ROW('Summary '!C$16)+1),ROWS('Summary '!C$2:'Summary '!C15))),"")</f>
        <v/>
      </c>
      <c r="D160" s="61" t="str">
        <f t="array" ref="D160">IFERROR(INDEX('Summary '!$D$16:$D$35,SMALL(IF('Summary '!$M$16:$M$35&gt;0,ROW('Summary '!$D$16:$D$35)-ROW('Summary '!D$16)+1),ROWS('Summary '!D$2:'Summary '!D15))),"")</f>
        <v/>
      </c>
      <c r="E160" s="60" t="str">
        <f t="array" ref="E160">IFERROR(INDEX('Summary '!$E$16:$E$35,SMALL(IF('Summary '!$M$16:$M$35&gt;0,ROW('Summary '!$E$16:$E$35)-ROW('Summary '!E$16)+1),ROWS('Summary '!D$2:'Summary '!D15))),"")</f>
        <v/>
      </c>
      <c r="F160" s="62" t="str">
        <f t="array" ref="F160">IFERROR(INDEX('Summary '!$F$16:$F$35,SMALL(IF('Summary '!$M$16:$M$35&gt;0,ROW('Summary '!$F$16:$F$35)-ROW('Summary '!F$16)+1),ROWS('Summary '!F$2:'Summary '!F15))),"")</f>
        <v/>
      </c>
      <c r="G160" s="132" t="str">
        <f>IF(LEN(H160)&gt;0,'Summary '!$I$3,"")</f>
        <v/>
      </c>
      <c r="H160" s="63" t="str">
        <f t="array" ref="H160">IFERROR(INDEX('Summary '!$M$16:$M$35,SMALL(IF('Summary '!$M$16:$M$35&gt;0,ROW('Summary '!$M$16:$M$35)-ROW('Summary '!M$16)+1),ROWS('Summary '!K$2:'Summary '!L15))),"")</f>
        <v/>
      </c>
      <c r="I160" s="184" t="str">
        <f t="array" ref="I160">IFERROR(INDEX('Summary '!$G$16:$G$35,SMALL(IF('Summary '!$M$16:$M$35&gt;0,ROW('Summary '!$G$16:$G$35)-ROW('Summary '!G$16)+1),ROWS('Summary '!G$2:'Summary '!G15))),"")</f>
        <v/>
      </c>
      <c r="J160" s="45"/>
      <c r="K160" s="302"/>
      <c r="L160" s="303"/>
      <c r="M160" s="224"/>
      <c r="N160" s="186" t="str">
        <f>IF(LEN(H160)&gt;0,IF(ISBLANK(M160),ROUND(IFERROR(VLOOKUP(I160,Stipends!$A$2:$B$28,2,)*H160,10000*H160),4),ROUND(M160,2)),"")</f>
        <v/>
      </c>
      <c r="O160" s="134" t="str">
        <f t="shared" si="30"/>
        <v/>
      </c>
      <c r="P160" s="135">
        <f>IFERROR(ROUND(IF(I160="Industrial Post Doc",'Reference worksheet Do NOT edit'!$O$6,IF(I160="College 10k",10000,VLOOKUP(G160,'Reference worksheet Do NOT edit'!$M$4:$O$5,3,FALSE)))*H160+R160,4),0)</f>
        <v>0</v>
      </c>
      <c r="Q160" s="135">
        <f>IFERROR(ROUND(IF(I160="Industrial Post Doc",'Reference worksheet Do NOT edit'!$N$6,IF(I160="College 10k",5000,SUMIF('Reference worksheet Do NOT edit'!$M$4:$M$5,G160,'Reference worksheet Do NOT edit'!$N$4:$N$5)))*H160,4),0)+IF(J160="Industry Co-Funded",(4000*H160),0)</f>
        <v>0</v>
      </c>
      <c r="R160" s="47"/>
      <c r="S160" s="134">
        <f t="shared" si="29"/>
        <v>0</v>
      </c>
    </row>
    <row r="161" spans="1:19" ht="24" customHeight="1" x14ac:dyDescent="0.25">
      <c r="A161" s="8"/>
      <c r="B161" s="61" t="str">
        <f t="array" ref="B161">IFERROR(INDEX('Summary '!$B$16:$B$35,SMALL(IF('Summary '!$M$16:$M$35&gt;0,ROW('Summary '!$B$16:$B$35)-ROW('Summary '!B$16)+1),ROWS('Summary '!B$2:'Summary '!B16))),"")</f>
        <v/>
      </c>
      <c r="C161" s="61" t="str">
        <f t="array" ref="C161">IFERROR(INDEX('Summary '!$C$16:$C$35,SMALL(IF('Summary '!$M$16:$M$35&gt;0,ROW('Summary '!$C$16:$C$35)-ROW('Summary '!C$16)+1),ROWS('Summary '!C$2:'Summary '!C16))),"")</f>
        <v/>
      </c>
      <c r="D161" s="61" t="str">
        <f t="array" ref="D161">IFERROR(INDEX('Summary '!$D$16:$D$35,SMALL(IF('Summary '!$M$16:$M$35&gt;0,ROW('Summary '!$D$16:$D$35)-ROW('Summary '!D$16)+1),ROWS('Summary '!D$2:'Summary '!D16))),"")</f>
        <v/>
      </c>
      <c r="E161" s="60" t="str">
        <f t="array" ref="E161">IFERROR(INDEX('Summary '!$E$16:$E$35,SMALL(IF('Summary '!$M$16:$M$35&gt;0,ROW('Summary '!$E$16:$E$35)-ROW('Summary '!E$16)+1),ROWS('Summary '!D$2:'Summary '!D16))),"")</f>
        <v/>
      </c>
      <c r="F161" s="62" t="str">
        <f t="array" ref="F161">IFERROR(INDEX('Summary '!$F$16:$F$35,SMALL(IF('Summary '!$M$16:$M$35&gt;0,ROW('Summary '!$F$16:$F$35)-ROW('Summary '!F$16)+1),ROWS('Summary '!F$2:'Summary '!F16))),"")</f>
        <v/>
      </c>
      <c r="G161" s="132" t="str">
        <f>IF(LEN(H161)&gt;0,'Summary '!$I$3,"")</f>
        <v/>
      </c>
      <c r="H161" s="63" t="str">
        <f t="array" ref="H161">IFERROR(INDEX('Summary '!$M$16:$M$35,SMALL(IF('Summary '!$M$16:$M$35&gt;0,ROW('Summary '!$M$16:$M$35)-ROW('Summary '!M$16)+1),ROWS('Summary '!K$2:'Summary '!L16))),"")</f>
        <v/>
      </c>
      <c r="I161" s="184" t="str">
        <f t="array" ref="I161">IFERROR(INDEX('Summary '!$G$16:$G$35,SMALL(IF('Summary '!$M$16:$M$35&gt;0,ROW('Summary '!$G$16:$G$35)-ROW('Summary '!G$16)+1),ROWS('Summary '!G$2:'Summary '!G16))),"")</f>
        <v/>
      </c>
      <c r="J161" s="45"/>
      <c r="K161" s="302"/>
      <c r="L161" s="303"/>
      <c r="M161" s="224"/>
      <c r="N161" s="186" t="str">
        <f>IF(LEN(H161)&gt;0,IF(ISBLANK(M161),ROUND(IFERROR(VLOOKUP(I161,Stipends!$A$2:$B$28,2,)*H161,10000*H161),4),ROUND(M161,2)),"")</f>
        <v/>
      </c>
      <c r="O161" s="134" t="str">
        <f t="shared" si="30"/>
        <v/>
      </c>
      <c r="P161" s="135">
        <f>IFERROR(ROUND(IF(I161="Industrial Post Doc",'Reference worksheet Do NOT edit'!$O$6,IF(I161="College 10k",10000,VLOOKUP(G161,'Reference worksheet Do NOT edit'!$M$4:$O$5,3,FALSE)))*H161+R161,4),0)</f>
        <v>0</v>
      </c>
      <c r="Q161" s="135">
        <f>IFERROR(ROUND(IF(I161="Industrial Post Doc",'Reference worksheet Do NOT edit'!$N$6,IF(I161="College 10k",5000,SUMIF('Reference worksheet Do NOT edit'!$M$4:$M$5,G161,'Reference worksheet Do NOT edit'!$N$4:$N$5)))*H161,4),0)+IF(J161="Industry Co-Funded",(4000*H161),0)</f>
        <v>0</v>
      </c>
      <c r="R161" s="47"/>
      <c r="S161" s="134">
        <f t="shared" si="29"/>
        <v>0</v>
      </c>
    </row>
    <row r="162" spans="1:19" ht="24" customHeight="1" x14ac:dyDescent="0.25">
      <c r="A162" s="8"/>
      <c r="B162" s="61" t="str">
        <f t="array" ref="B162">IFERROR(INDEX('Summary '!$B$16:$B$35,SMALL(IF('Summary '!$M$16:$M$35&gt;0,ROW('Summary '!$B$16:$B$35)-ROW('Summary '!B$16)+1),ROWS('Summary '!B$2:'Summary '!B17))),"")</f>
        <v/>
      </c>
      <c r="C162" s="61" t="str">
        <f t="array" ref="C162">IFERROR(INDEX('Summary '!$C$16:$C$35,SMALL(IF('Summary '!$M$16:$M$35&gt;0,ROW('Summary '!$C$16:$C$35)-ROW('Summary '!C$16)+1),ROWS('Summary '!C$2:'Summary '!C17))),"")</f>
        <v/>
      </c>
      <c r="D162" s="61" t="str">
        <f t="array" ref="D162">IFERROR(INDEX('Summary '!$D$16:$D$35,SMALL(IF('Summary '!$M$16:$M$35&gt;0,ROW('Summary '!$D$16:$D$35)-ROW('Summary '!D$16)+1),ROWS('Summary '!D$2:'Summary '!D17))),"")</f>
        <v/>
      </c>
      <c r="E162" s="60" t="str">
        <f t="array" ref="E162">IFERROR(INDEX('Summary '!$E$16:$E$35,SMALL(IF('Summary '!$M$16:$M$35&gt;0,ROW('Summary '!$E$16:$E$35)-ROW('Summary '!E$16)+1),ROWS('Summary '!D$2:'Summary '!D17))),"")</f>
        <v/>
      </c>
      <c r="F162" s="62" t="str">
        <f t="array" ref="F162">IFERROR(INDEX('Summary '!$F$16:$F$35,SMALL(IF('Summary '!$M$16:$M$35&gt;0,ROW('Summary '!$F$16:$F$35)-ROW('Summary '!F$16)+1),ROWS('Summary '!F$2:'Summary '!F17))),"")</f>
        <v/>
      </c>
      <c r="G162" s="132" t="str">
        <f>IF(LEN(H162)&gt;0,'Summary '!$I$3,"")</f>
        <v/>
      </c>
      <c r="H162" s="63" t="str">
        <f t="array" ref="H162">IFERROR(INDEX('Summary '!$M$16:$M$35,SMALL(IF('Summary '!$M$16:$M$35&gt;0,ROW('Summary '!$M$16:$M$35)-ROW('Summary '!M$16)+1),ROWS('Summary '!K$2:'Summary '!L17))),"")</f>
        <v/>
      </c>
      <c r="I162" s="184" t="str">
        <f t="array" ref="I162">IFERROR(INDEX('Summary '!$G$16:$G$35,SMALL(IF('Summary '!$M$16:$M$35&gt;0,ROW('Summary '!$G$16:$G$35)-ROW('Summary '!G$16)+1),ROWS('Summary '!G$2:'Summary '!G17))),"")</f>
        <v/>
      </c>
      <c r="J162" s="45"/>
      <c r="K162" s="302"/>
      <c r="L162" s="303"/>
      <c r="M162" s="224"/>
      <c r="N162" s="186" t="str">
        <f>IF(LEN(H162)&gt;0,IF(ISBLANK(M162),ROUND(IFERROR(VLOOKUP(I162,Stipends!$A$2:$B$28,2,)*H162,10000*H162),4),ROUND(M162,2)),"")</f>
        <v/>
      </c>
      <c r="O162" s="134" t="str">
        <f t="shared" si="30"/>
        <v/>
      </c>
      <c r="P162" s="135">
        <f>IFERROR(ROUND(IF(I162="Industrial Post Doc",'Reference worksheet Do NOT edit'!$O$6,IF(I162="College 10k",10000,VLOOKUP(G162,'Reference worksheet Do NOT edit'!$M$4:$O$5,3,FALSE)))*H162+R162,4),0)</f>
        <v>0</v>
      </c>
      <c r="Q162" s="135">
        <f>IFERROR(ROUND(IF(I162="Industrial Post Doc",'Reference worksheet Do NOT edit'!$N$6,IF(I162="College 10k",5000,SUMIF('Reference worksheet Do NOT edit'!$M$4:$M$5,G162,'Reference worksheet Do NOT edit'!$N$4:$N$5)))*H162,4),0)+IF(J162="Industry Co-Funded",(4000*H162),0)</f>
        <v>0</v>
      </c>
      <c r="R162" s="47"/>
      <c r="S162" s="134">
        <f t="shared" si="29"/>
        <v>0</v>
      </c>
    </row>
    <row r="163" spans="1:19" ht="24" customHeight="1" x14ac:dyDescent="0.25">
      <c r="A163" s="8"/>
      <c r="B163" s="61" t="str">
        <f t="array" ref="B163">IFERROR(INDEX('Summary '!$B$16:$B$35,SMALL(IF('Summary '!$M$16:$M$35&gt;0,ROW('Summary '!$B$16:$B$35)-ROW('Summary '!B$16)+1),ROWS('Summary '!B$2:'Summary '!B18))),"")</f>
        <v/>
      </c>
      <c r="C163" s="61" t="str">
        <f t="array" ref="C163">IFERROR(INDEX('Summary '!$C$16:$C$35,SMALL(IF('Summary '!$M$16:$M$35&gt;0,ROW('Summary '!$C$16:$C$35)-ROW('Summary '!C$16)+1),ROWS('Summary '!C$2:'Summary '!C18))),"")</f>
        <v/>
      </c>
      <c r="D163" s="61" t="str">
        <f t="array" ref="D163">IFERROR(INDEX('Summary '!$D$16:$D$35,SMALL(IF('Summary '!$M$16:$M$35&gt;0,ROW('Summary '!$D$16:$D$35)-ROW('Summary '!D$16)+1),ROWS('Summary '!D$2:'Summary '!D18))),"")</f>
        <v/>
      </c>
      <c r="E163" s="60" t="str">
        <f t="array" ref="E163">IFERROR(INDEX('Summary '!$E$16:$E$35,SMALL(IF('Summary '!$M$16:$M$35&gt;0,ROW('Summary '!$E$16:$E$35)-ROW('Summary '!E$16)+1),ROWS('Summary '!D$2:'Summary '!D18))),"")</f>
        <v/>
      </c>
      <c r="F163" s="62" t="str">
        <f t="array" ref="F163">IFERROR(INDEX('Summary '!$F$16:$F$35,SMALL(IF('Summary '!$M$16:$M$35&gt;0,ROW('Summary '!$F$16:$F$35)-ROW('Summary '!F$16)+1),ROWS('Summary '!F$2:'Summary '!F18))),"")</f>
        <v/>
      </c>
      <c r="G163" s="132" t="str">
        <f>IF(LEN(H163)&gt;0,'Summary '!$I$3,"")</f>
        <v/>
      </c>
      <c r="H163" s="63" t="str">
        <f t="array" ref="H163">IFERROR(INDEX('Summary '!$M$16:$M$35,SMALL(IF('Summary '!$M$16:$M$35&gt;0,ROW('Summary '!$M$16:$M$35)-ROW('Summary '!M$16)+1),ROWS('Summary '!K$2:'Summary '!L18))),"")</f>
        <v/>
      </c>
      <c r="I163" s="184" t="str">
        <f t="array" ref="I163">IFERROR(INDEX('Summary '!$G$16:$G$35,SMALL(IF('Summary '!$M$16:$M$35&gt;0,ROW('Summary '!$G$16:$G$35)-ROW('Summary '!G$16)+1),ROWS('Summary '!G$2:'Summary '!G18))),"")</f>
        <v/>
      </c>
      <c r="J163" s="45"/>
      <c r="K163" s="302"/>
      <c r="L163" s="303"/>
      <c r="M163" s="224"/>
      <c r="N163" s="186" t="str">
        <f>IF(LEN(H163)&gt;0,IF(ISBLANK(M163),ROUND(IFERROR(VLOOKUP(I163,Stipends!$A$2:$B$28,2,)*H163,10000*H163),4),ROUND(M163,2)),"")</f>
        <v/>
      </c>
      <c r="O163" s="134" t="str">
        <f t="shared" si="30"/>
        <v/>
      </c>
      <c r="P163" s="135">
        <f>IFERROR(ROUND(IF(I163="Industrial Post Doc",'Reference worksheet Do NOT edit'!$O$6,IF(I163="College 10k",10000,VLOOKUP(G163,'Reference worksheet Do NOT edit'!$M$4:$O$5,3,FALSE)))*H163+R163,4),0)</f>
        <v>0</v>
      </c>
      <c r="Q163" s="135">
        <f>IFERROR(ROUND(IF(I163="Industrial Post Doc",'Reference worksheet Do NOT edit'!$N$6,IF(I163="College 10k",5000,SUMIF('Reference worksheet Do NOT edit'!$M$4:$M$5,G163,'Reference worksheet Do NOT edit'!$N$4:$N$5)))*H163,4),0)+IF(J163="Industry Co-Funded",(4000*H163),0)</f>
        <v>0</v>
      </c>
      <c r="R163" s="47"/>
      <c r="S163" s="134">
        <f t="shared" si="29"/>
        <v>0</v>
      </c>
    </row>
    <row r="164" spans="1:19" ht="24" customHeight="1" x14ac:dyDescent="0.25">
      <c r="A164" s="8"/>
      <c r="B164" s="61" t="str">
        <f t="array" ref="B164">IFERROR(INDEX('Summary '!$B$16:$B$35,SMALL(IF('Summary '!$M$16:$M$35&gt;0,ROW('Summary '!$B$16:$B$35)-ROW('Summary '!B$16)+1),ROWS('Summary '!B$2:'Summary '!B19))),"")</f>
        <v/>
      </c>
      <c r="C164" s="61" t="str">
        <f t="array" ref="C164">IFERROR(INDEX('Summary '!$C$16:$C$35,SMALL(IF('Summary '!$M$16:$M$35&gt;0,ROW('Summary '!$C$16:$C$35)-ROW('Summary '!C$16)+1),ROWS('Summary '!C$2:'Summary '!C19))),"")</f>
        <v/>
      </c>
      <c r="D164" s="61" t="str">
        <f t="array" ref="D164">IFERROR(INDEX('Summary '!$D$16:$D$35,SMALL(IF('Summary '!$M$16:$M$35&gt;0,ROW('Summary '!$D$16:$D$35)-ROW('Summary '!D$16)+1),ROWS('Summary '!D$2:'Summary '!D19))),"")</f>
        <v/>
      </c>
      <c r="E164" s="60" t="str">
        <f t="array" ref="E164">IFERROR(INDEX('Summary '!$E$16:$E$35,SMALL(IF('Summary '!$M$16:$M$35&gt;0,ROW('Summary '!$E$16:$E$35)-ROW('Summary '!E$16)+1),ROWS('Summary '!D$2:'Summary '!D19))),"")</f>
        <v/>
      </c>
      <c r="F164" s="62" t="str">
        <f t="array" ref="F164">IFERROR(INDEX('Summary '!$F$16:$F$35,SMALL(IF('Summary '!$M$16:$M$35&gt;0,ROW('Summary '!$F$16:$F$35)-ROW('Summary '!F$16)+1),ROWS('Summary '!F$2:'Summary '!F19))),"")</f>
        <v/>
      </c>
      <c r="G164" s="132" t="str">
        <f>IF(LEN(H164)&gt;0,'Summary '!$I$3,"")</f>
        <v/>
      </c>
      <c r="H164" s="63" t="str">
        <f t="array" ref="H164">IFERROR(INDEX('Summary '!$M$16:$M$35,SMALL(IF('Summary '!$M$16:$M$35&gt;0,ROW('Summary '!$M$16:$M$35)-ROW('Summary '!M$16)+1),ROWS('Summary '!K$2:'Summary '!L19))),"")</f>
        <v/>
      </c>
      <c r="I164" s="184" t="str">
        <f t="array" ref="I164">IFERROR(INDEX('Summary '!$G$16:$G$35,SMALL(IF('Summary '!$M$16:$M$35&gt;0,ROW('Summary '!$G$16:$G$35)-ROW('Summary '!G$16)+1),ROWS('Summary '!G$2:'Summary '!G19))),"")</f>
        <v/>
      </c>
      <c r="J164" s="45"/>
      <c r="K164" s="302"/>
      <c r="L164" s="303"/>
      <c r="M164" s="224"/>
      <c r="N164" s="186" t="str">
        <f>IF(LEN(H164)&gt;0,IF(ISBLANK(M164),ROUND(IFERROR(VLOOKUP(I164,Stipends!$A$2:$B$28,2,)*H164,10000*H164),4),ROUND(M164,2)),"")</f>
        <v/>
      </c>
      <c r="O164" s="134" t="str">
        <f t="shared" si="30"/>
        <v/>
      </c>
      <c r="P164" s="135">
        <f>IFERROR(ROUND(IF(I164="Industrial Post Doc",'Reference worksheet Do NOT edit'!$O$6,IF(I164="College 10k",10000,VLOOKUP(G164,'Reference worksheet Do NOT edit'!$M$4:$O$5,3,FALSE)))*H164+R164,4),0)</f>
        <v>0</v>
      </c>
      <c r="Q164" s="135">
        <f>IFERROR(ROUND(IF(I164="Industrial Post Doc",'Reference worksheet Do NOT edit'!$N$6,IF(I164="College 10k",5000,SUMIF('Reference worksheet Do NOT edit'!$M$4:$M$5,G164,'Reference worksheet Do NOT edit'!$N$4:$N$5)))*H164,4),0)+IF(J164="Industry Co-Funded",(4000*H164),0)</f>
        <v>0</v>
      </c>
      <c r="R164" s="47"/>
      <c r="S164" s="134">
        <f t="shared" si="29"/>
        <v>0</v>
      </c>
    </row>
    <row r="165" spans="1:19" ht="24" customHeight="1" x14ac:dyDescent="0.25">
      <c r="A165" s="8"/>
      <c r="B165" s="61" t="str">
        <f t="array" ref="B165">IFERROR(INDEX('Summary '!$B$16:$B$35,SMALL(IF('Summary '!$M$16:$M$35&gt;0,ROW('Summary '!$B$16:$B$35)-ROW('Summary '!B$16)+1),ROWS('Summary '!B$2:'Summary '!B20))),"")</f>
        <v/>
      </c>
      <c r="C165" s="61" t="str">
        <f t="array" ref="C165">IFERROR(INDEX('Summary '!$C$16:$C$35,SMALL(IF('Summary '!$M$16:$M$35&gt;0,ROW('Summary '!$C$16:$C$35)-ROW('Summary '!C$16)+1),ROWS('Summary '!C$2:'Summary '!C20))),"")</f>
        <v/>
      </c>
      <c r="D165" s="61" t="str">
        <f t="array" ref="D165">IFERROR(INDEX('Summary '!$D$16:$D$35,SMALL(IF('Summary '!$M$16:$M$35&gt;0,ROW('Summary '!$D$16:$D$35)-ROW('Summary '!D$16)+1),ROWS('Summary '!D$2:'Summary '!D20))),"")</f>
        <v/>
      </c>
      <c r="E165" s="60" t="str">
        <f t="array" ref="E165">IFERROR(INDEX('Summary '!$E$16:$E$35,SMALL(IF('Summary '!$M$16:$M$35&gt;0,ROW('Summary '!$E$16:$E$35)-ROW('Summary '!E$16)+1),ROWS('Summary '!D$2:'Summary '!D20))),"")</f>
        <v/>
      </c>
      <c r="F165" s="62" t="str">
        <f t="array" ref="F165">IFERROR(INDEX('Summary '!$F$16:$F$35,SMALL(IF('Summary '!$M$16:$M$35&gt;0,ROW('Summary '!$F$16:$F$35)-ROW('Summary '!F$16)+1),ROWS('Summary '!F$2:'Summary '!F20))),"")</f>
        <v/>
      </c>
      <c r="G165" s="132" t="str">
        <f>IF(LEN(H165)&gt;0,'Summary '!$I$3,"")</f>
        <v/>
      </c>
      <c r="H165" s="63" t="str">
        <f t="array" ref="H165">IFERROR(INDEX('Summary '!$M$16:$M$35,SMALL(IF('Summary '!$M$16:$M$35&gt;0,ROW('Summary '!$M$16:$M$35)-ROW('Summary '!M$16)+1),ROWS('Summary '!K$2:'Summary '!L20))),"")</f>
        <v/>
      </c>
      <c r="I165" s="184" t="str">
        <f t="array" ref="I165">IFERROR(INDEX('Summary '!$G$16:$G$35,SMALL(IF('Summary '!$M$16:$M$35&gt;0,ROW('Summary '!$G$16:$G$35)-ROW('Summary '!G$16)+1),ROWS('Summary '!G$2:'Summary '!G20))),"")</f>
        <v/>
      </c>
      <c r="J165" s="45"/>
      <c r="K165" s="302"/>
      <c r="L165" s="303"/>
      <c r="M165" s="224"/>
      <c r="N165" s="186" t="str">
        <f>IF(LEN(H165)&gt;0,IF(ISBLANK(M165),ROUND(IFERROR(VLOOKUP(I165,Stipends!$A$2:$B$28,2,)*H165,10000*H165),4),ROUND(M165,2)),"")</f>
        <v/>
      </c>
      <c r="O165" s="134" t="str">
        <f t="shared" si="30"/>
        <v/>
      </c>
      <c r="P165" s="135">
        <f>IFERROR(ROUND(IF(I165="Industrial Post Doc",'Reference worksheet Do NOT edit'!$O$6,IF(I165="College 10k",10000,VLOOKUP(G165,'Reference worksheet Do NOT edit'!$M$4:$O$5,3,FALSE)))*H165+R165,4),0)</f>
        <v>0</v>
      </c>
      <c r="Q165" s="135">
        <f>IFERROR(ROUND(IF(I165="Industrial Post Doc",'Reference worksheet Do NOT edit'!$N$6,IF(I165="College 10k",5000,SUMIF('Reference worksheet Do NOT edit'!$M$4:$M$5,G165,'Reference worksheet Do NOT edit'!$N$4:$N$5)))*H165,4),0)+IF(J165="Industry Co-Funded",(4000*H165),0)</f>
        <v>0</v>
      </c>
      <c r="R165" s="47"/>
      <c r="S165" s="134">
        <f t="shared" si="29"/>
        <v>0</v>
      </c>
    </row>
    <row r="166" spans="1:19" ht="24" customHeight="1" x14ac:dyDescent="0.25">
      <c r="A166" s="8"/>
      <c r="B166" s="61" t="str">
        <f t="array" ref="B166">IFERROR(INDEX('Summary '!$B$16:$B$35,SMALL(IF('Summary '!$M$16:$M$35&gt;0,ROW('Summary '!$B$16:$B$35)-ROW('Summary '!B$16)+1),ROWS('Summary '!B$2:'Summary '!B21))),"")</f>
        <v/>
      </c>
      <c r="C166" s="61" t="str">
        <f t="array" ref="C166">IFERROR(INDEX('Summary '!$C$16:$C$35,SMALL(IF('Summary '!$M$16:$M$35&gt;0,ROW('Summary '!$C$16:$C$35)-ROW('Summary '!C$16)+1),ROWS('Summary '!C$2:'Summary '!C21))),"")</f>
        <v/>
      </c>
      <c r="D166" s="61" t="str">
        <f t="array" ref="D166">IFERROR(INDEX('Summary '!$D$16:$D$35,SMALL(IF('Summary '!$M$16:$M$35&gt;0,ROW('Summary '!$D$16:$D$35)-ROW('Summary '!D$16)+1),ROWS('Summary '!D$2:'Summary '!D21))),"")</f>
        <v/>
      </c>
      <c r="E166" s="60" t="str">
        <f t="array" ref="E166">IFERROR(INDEX('Summary '!$E$16:$E$35,SMALL(IF('Summary '!$M$16:$M$35&gt;0,ROW('Summary '!$E$16:$E$35)-ROW('Summary '!E$16)+1),ROWS('Summary '!D$2:'Summary '!D21))),"")</f>
        <v/>
      </c>
      <c r="F166" s="62" t="str">
        <f t="array" ref="F166">IFERROR(INDEX('Summary '!$F$16:$F$35,SMALL(IF('Summary '!$M$16:$M$35&gt;0,ROW('Summary '!$F$16:$F$35)-ROW('Summary '!F$16)+1),ROWS('Summary '!F$2:'Summary '!F21))),"")</f>
        <v/>
      </c>
      <c r="G166" s="132" t="str">
        <f>IF(LEN(H166)&gt;0,'Summary '!$I$3,"")</f>
        <v/>
      </c>
      <c r="H166" s="63" t="str">
        <f t="array" ref="H166">IFERROR(INDEX('Summary '!$M$16:$M$35,SMALL(IF('Summary '!$M$16:$M$35&gt;0,ROW('Summary '!$M$16:$M$35)-ROW('Summary '!M$16)+1),ROWS('Summary '!K$2:'Summary '!L21))),"")</f>
        <v/>
      </c>
      <c r="I166" s="184" t="str">
        <f t="array" ref="I166">IFERROR(INDEX('Summary '!$G$16:$G$35,SMALL(IF('Summary '!$M$16:$M$35&gt;0,ROW('Summary '!$G$16:$G$35)-ROW('Summary '!G$16)+1),ROWS('Summary '!G$2:'Summary '!G21))),"")</f>
        <v/>
      </c>
      <c r="J166" s="45"/>
      <c r="K166" s="302"/>
      <c r="L166" s="303"/>
      <c r="M166" s="224"/>
      <c r="N166" s="186" t="str">
        <f>IF(LEN(H166)&gt;0,IF(ISBLANK(M166),ROUND(IFERROR(VLOOKUP(I166,Stipends!$A$2:$B$28,2,)*H166,10000*H166),4),ROUND(M166,2)),"")</f>
        <v/>
      </c>
      <c r="O166" s="134" t="str">
        <f t="shared" si="30"/>
        <v/>
      </c>
      <c r="P166" s="135">
        <f>IFERROR(ROUND(IF(I166="Industrial Post Doc",'Reference worksheet Do NOT edit'!$O$6,IF(I166="College 10k",10000,VLOOKUP(G166,'Reference worksheet Do NOT edit'!$M$4:$O$5,3,FALSE)))*H166+R166,4),0)</f>
        <v>0</v>
      </c>
      <c r="Q166" s="135">
        <f>IFERROR(ROUND(IF(I166="Industrial Post Doc",'Reference worksheet Do NOT edit'!$N$6,IF(I166="College 10k",5000,SUMIF('Reference worksheet Do NOT edit'!$M$4:$M$5,G166,'Reference worksheet Do NOT edit'!$N$4:$N$5)))*H166,4),0)+IF(J166="Industry Co-Funded",(4000*H166),0)</f>
        <v>0</v>
      </c>
      <c r="R166" s="47"/>
      <c r="S166" s="134">
        <f t="shared" si="29"/>
        <v>0</v>
      </c>
    </row>
    <row r="167" spans="1:19" ht="24" customHeight="1" x14ac:dyDescent="0.25">
      <c r="A167" s="8"/>
      <c r="B167" s="97" t="s">
        <v>5</v>
      </c>
      <c r="C167" s="98"/>
      <c r="D167" s="98"/>
      <c r="E167" s="98"/>
      <c r="F167" s="98"/>
      <c r="G167" s="98"/>
      <c r="H167" s="88"/>
      <c r="I167" s="98"/>
      <c r="J167" s="98"/>
      <c r="K167" s="98"/>
      <c r="L167" s="110"/>
      <c r="M167" s="112"/>
      <c r="N167" s="59">
        <f t="shared" ref="N167:O167" si="31">SUM(N147:N166)</f>
        <v>0</v>
      </c>
      <c r="O167" s="59">
        <f t="shared" si="31"/>
        <v>0</v>
      </c>
      <c r="P167" s="136">
        <f>ROUND(SUM(P147:P166),4)</f>
        <v>0</v>
      </c>
      <c r="Q167" s="59">
        <f t="shared" ref="Q167:R167" si="32">SUM(Q147:Q166)</f>
        <v>0</v>
      </c>
      <c r="R167" s="59">
        <f t="shared" si="32"/>
        <v>0</v>
      </c>
      <c r="S167" s="136">
        <f>SUM(S147:S166)</f>
        <v>0</v>
      </c>
    </row>
    <row r="168" spans="1:19" ht="23.25" customHeight="1" x14ac:dyDescent="0.25">
      <c r="A168" s="8"/>
      <c r="B168" s="93"/>
      <c r="C168" s="93"/>
      <c r="D168" s="93"/>
      <c r="E168" s="93"/>
      <c r="F168" s="93"/>
      <c r="G168" s="93"/>
      <c r="H168" s="94"/>
      <c r="I168" s="94"/>
      <c r="J168" s="8"/>
      <c r="K168" s="8"/>
      <c r="L168" s="8"/>
      <c r="M168" s="8"/>
      <c r="N168" s="99"/>
      <c r="O168" s="99"/>
      <c r="P168" s="99"/>
      <c r="Q168" s="100"/>
      <c r="R168" s="48"/>
      <c r="S168" s="99"/>
    </row>
    <row r="169" spans="1:19" ht="23.25" customHeight="1" thickBot="1" x14ac:dyDescent="0.3">
      <c r="A169" s="8"/>
      <c r="B169" s="93"/>
      <c r="C169" s="93"/>
      <c r="D169" s="93"/>
      <c r="E169" s="93"/>
      <c r="F169" s="93"/>
      <c r="G169" s="93"/>
      <c r="H169" s="94"/>
      <c r="I169" s="94"/>
      <c r="J169" s="8"/>
      <c r="K169" s="8"/>
      <c r="L169" s="8"/>
      <c r="M169" s="8"/>
      <c r="N169" s="99"/>
      <c r="O169" s="99"/>
      <c r="P169" s="99"/>
      <c r="Q169" s="100"/>
      <c r="R169" s="48"/>
      <c r="S169" s="99"/>
    </row>
    <row r="170" spans="1:19" ht="23.25" customHeight="1" thickBot="1" x14ac:dyDescent="0.3">
      <c r="A170" s="8"/>
      <c r="B170" s="89" t="str">
        <f>'Summary '!N15</f>
        <v>Year 3</v>
      </c>
      <c r="C170" s="90"/>
      <c r="D170" s="90"/>
      <c r="E170" s="91"/>
      <c r="F170" s="91"/>
      <c r="G170" s="91"/>
      <c r="H170" s="92"/>
      <c r="I170" s="92"/>
      <c r="J170" s="30"/>
      <c r="K170" s="30"/>
      <c r="L170" s="30"/>
      <c r="M170" s="30"/>
      <c r="N170" s="104"/>
      <c r="O170" s="104"/>
      <c r="P170" s="105"/>
      <c r="Q170" s="106"/>
      <c r="R170" s="52"/>
      <c r="S170" s="99"/>
    </row>
    <row r="171" spans="1:19" ht="30" customHeight="1" x14ac:dyDescent="0.25">
      <c r="A171" s="8"/>
      <c r="B171" s="404" t="str">
        <f>B$15</f>
        <v>Intern name</v>
      </c>
      <c r="C171" s="404" t="str">
        <f t="shared" ref="C171:J171" si="33">C$15</f>
        <v>Academic Supervisor / Account Holder</v>
      </c>
      <c r="D171" s="408" t="str">
        <f t="shared" si="33"/>
        <v>Co-Supervisor</v>
      </c>
      <c r="E171" s="404" t="str">
        <f t="shared" si="33"/>
        <v>Academic Institution</v>
      </c>
      <c r="F171" s="408" t="str">
        <f t="shared" si="33"/>
        <v>Partner</v>
      </c>
      <c r="G171" s="408" t="str">
        <f t="shared" si="33"/>
        <v>Funding type</v>
      </c>
      <c r="H171" s="408" t="str">
        <f t="shared" si="33"/>
        <v>Internship Units</v>
      </c>
      <c r="I171" s="406" t="s">
        <v>140</v>
      </c>
      <c r="J171" s="408" t="str">
        <f t="shared" si="33"/>
        <v xml:space="preserve">Co Funding Option (no selection required unless advised) </v>
      </c>
      <c r="K171" s="421" t="str">
        <f>$K$15</f>
        <v>Internship Period (4 to 6 months per unit)</v>
      </c>
      <c r="L171" s="422"/>
      <c r="M171" s="419" t="str">
        <f t="shared" ref="M171:S171" si="34">M$15</f>
        <v>Stipend Overwrite (if more than $10,000 auto)</v>
      </c>
      <c r="N171" s="423" t="str">
        <f t="shared" si="34"/>
        <v>Stipend  
(Auto - min. $10,000 per internship unit)</v>
      </c>
      <c r="O171" s="402" t="str">
        <f t="shared" si="34"/>
        <v>Research Expenses</v>
      </c>
      <c r="P171" s="402" t="str">
        <f t="shared" si="34"/>
        <v xml:space="preserve">Total Award </v>
      </c>
      <c r="Q171" s="402" t="str">
        <f t="shared" si="34"/>
        <v>Partner Contribution</v>
      </c>
      <c r="R171" s="408" t="str">
        <f t="shared" si="34"/>
        <v xml:space="preserve">Additional Partner contribution </v>
      </c>
      <c r="S171" s="402" t="str">
        <f t="shared" si="34"/>
        <v>University Co-Funding Amount</v>
      </c>
    </row>
    <row r="172" spans="1:19" ht="47.25" customHeight="1" thickBot="1" x14ac:dyDescent="0.3">
      <c r="A172" s="8"/>
      <c r="B172" s="405"/>
      <c r="C172" s="405"/>
      <c r="D172" s="409"/>
      <c r="E172" s="405"/>
      <c r="F172" s="409"/>
      <c r="G172" s="409"/>
      <c r="H172" s="409"/>
      <c r="I172" s="407"/>
      <c r="J172" s="409"/>
      <c r="K172" s="188" t="str">
        <f>$K$16</f>
        <v>Start Date</v>
      </c>
      <c r="L172" s="188" t="str">
        <f>$L$16</f>
        <v>End Date</v>
      </c>
      <c r="M172" s="420"/>
      <c r="N172" s="424"/>
      <c r="O172" s="403"/>
      <c r="P172" s="403"/>
      <c r="Q172" s="403"/>
      <c r="R172" s="409"/>
      <c r="S172" s="403"/>
    </row>
    <row r="173" spans="1:19" ht="24" customHeight="1" x14ac:dyDescent="0.25">
      <c r="A173" s="8"/>
      <c r="B173" s="61" t="str">
        <f t="array" ref="B173">IFERROR(INDEX('Summary '!$B$16:$B$35,SMALL(IF('Summary '!$N$16:$N$35&gt;0,ROW('Summary '!$B$16:$B$35)-ROW('Summary '!B$16)+1),ROWS('Summary '!B$2:'Summary '!B2))),"")</f>
        <v/>
      </c>
      <c r="C173" s="61" t="str">
        <f t="array" ref="C173">IFERROR(INDEX('Summary '!$C$16:$C$35,SMALL(IF('Summary '!$N$16:$N$35&gt;0,ROW('Summary '!$C$16:$C$35)-ROW('Summary '!C$16)+1),ROWS('Summary '!C$2:'Summary '!C2))),"")</f>
        <v/>
      </c>
      <c r="D173" s="61" t="str">
        <f t="array" ref="D173">IFERROR(INDEX('Summary '!$D$16:$D$35,SMALL(IF('Summary '!$N$16:$N$35&gt;0,ROW('Summary '!$D$16:$D$35)-ROW('Summary '!D$16)+1),ROWS('Summary '!D$2:'Summary '!D2))),"")</f>
        <v/>
      </c>
      <c r="E173" s="60" t="str">
        <f t="array" ref="E173">IFERROR(INDEX('Summary '!$E$16:$E$35,SMALL(IF('Summary '!$N$16:$N$35&gt;0,ROW('Summary '!$E$16:$E$35)-ROW('Summary '!E$16)+1),ROWS('Summary '!D$2:'Summary '!D2))),"")</f>
        <v/>
      </c>
      <c r="F173" s="62" t="str">
        <f t="array" ref="F173">IFERROR(INDEX('Summary '!$F$16:$F$35,SMALL(IF('Summary '!$N$16:$N$35&gt;0,ROW('Summary '!$F$16:$F$35)-ROW('Summary '!F$16)+1),ROWS('Summary '!F$2:'Summary '!F2))),"")</f>
        <v/>
      </c>
      <c r="G173" s="132" t="str">
        <f>IF(LEN(H173)&gt;0,'Summary '!$I$3,"")</f>
        <v/>
      </c>
      <c r="H173" s="63" t="str">
        <f t="array" ref="H173">IFERROR(INDEX('Summary '!$N$16:$N$35,SMALL(IF('Summary '!$N$16:$N$35&gt;0,ROW('Summary '!$N$16:$N$35)-ROW('Summary '!N$16)+1),ROWS('Summary '!L$2:'Summary '!L2))),"")</f>
        <v/>
      </c>
      <c r="I173" s="184" t="str">
        <f t="array" ref="I173">IFERROR(INDEX('Summary '!$G$16:$G$35,SMALL(IF('Summary '!$N$16:$N$35&gt;0,ROW('Summary '!$G$16:$G$35)-ROW('Summary '!G$16)+1),ROWS('Summary '!G$2:'Summary '!G2))),"")</f>
        <v/>
      </c>
      <c r="J173" s="45"/>
      <c r="K173" s="302"/>
      <c r="L173" s="302"/>
      <c r="M173" s="223"/>
      <c r="N173" s="186" t="str">
        <f>IF(LEN(H173)&gt;0,IF(ISBLANK(M173),ROUND(IFERROR(VLOOKUP(I173,Stipends!$A$2:$B$28,2,)*H173,10000*H173),4),ROUND(M173,2)),"")</f>
        <v/>
      </c>
      <c r="O173" s="135" t="str">
        <f>IFERROR(ROUND(P173-N173,4),"")</f>
        <v/>
      </c>
      <c r="P173" s="135">
        <f>IFERROR(ROUND(IF(I173="Industrial Post Doc",'Reference worksheet Do NOT edit'!$O$6,IF(I173="College 10k",10000,VLOOKUP(G173,'Reference worksheet Do NOT edit'!$M$4:$O$5,3,FALSE)))*H173+R173,4),0)</f>
        <v>0</v>
      </c>
      <c r="Q173" s="135">
        <f>IFERROR(ROUND(IF(I173="Industrial Post Doc",'Reference worksheet Do NOT edit'!$N$6,IF(I173="College 10k",5000,SUMIF('Reference worksheet Do NOT edit'!$M$4:$M$5,G173,'Reference worksheet Do NOT edit'!$N$4:$N$5)))*H173,4),0)+IF(J173="Industry Co-Funded",(4000*H173),0)</f>
        <v>0</v>
      </c>
      <c r="R173" s="187"/>
      <c r="S173" s="135">
        <f t="shared" ref="S173:S192" si="35">IF(LEN(H173)&lt;1,0,IF(J173="University Co-Funded",(4000*H173),0))</f>
        <v>0</v>
      </c>
    </row>
    <row r="174" spans="1:19" ht="24" customHeight="1" x14ac:dyDescent="0.25">
      <c r="A174" s="8"/>
      <c r="B174" s="61" t="str">
        <f t="array" ref="B174">IFERROR(INDEX('Summary '!$B$16:$B$35,SMALL(IF('Summary '!$N$16:$N$35&gt;0,ROW('Summary '!$B$16:$B$35)-ROW('Summary '!B$16)+1),ROWS('Summary '!B$2:'Summary '!B3))),"")</f>
        <v/>
      </c>
      <c r="C174" s="61" t="str">
        <f t="array" ref="C174">IFERROR(INDEX('Summary '!$C$16:$C$35,SMALL(IF('Summary '!$N$16:$N$35&gt;0,ROW('Summary '!$C$16:$C$35)-ROW('Summary '!C$16)+1),ROWS('Summary '!C$2:'Summary '!C3))),"")</f>
        <v/>
      </c>
      <c r="D174" s="61" t="str">
        <f t="array" ref="D174">IFERROR(INDEX('Summary '!$D$16:$D$35,SMALL(IF('Summary '!$N$16:$N$35&gt;0,ROW('Summary '!$D$16:$D$35)-ROW('Summary '!D$16)+1),ROWS('Summary '!D$2:'Summary '!D3))),"")</f>
        <v/>
      </c>
      <c r="E174" s="60" t="str">
        <f t="array" ref="E174">IFERROR(INDEX('Summary '!$E$16:$E$35,SMALL(IF('Summary '!$N$16:$N$35&gt;0,ROW('Summary '!$E$16:$E$35)-ROW('Summary '!E$16)+1),ROWS('Summary '!D$2:'Summary '!D3))),"")</f>
        <v/>
      </c>
      <c r="F174" s="62" t="str">
        <f t="array" ref="F174">IFERROR(INDEX('Summary '!$F$16:$F$35,SMALL(IF('Summary '!$N$16:$N$35&gt;0,ROW('Summary '!$F$16:$F$35)-ROW('Summary '!F$16)+1),ROWS('Summary '!F$2:'Summary '!F3))),"")</f>
        <v/>
      </c>
      <c r="G174" s="132" t="str">
        <f>IF(LEN(H174)&gt;0,'Summary '!$I$3,"")</f>
        <v/>
      </c>
      <c r="H174" s="63" t="str">
        <f t="array" ref="H174">IFERROR(INDEX('Summary '!$N$16:$N$35,SMALL(IF('Summary '!$N$16:$N$35&gt;0,ROW('Summary '!$N$16:$N$35)-ROW('Summary '!N$16)+1),ROWS('Summary '!L$2:'Summary '!L3))),"")</f>
        <v/>
      </c>
      <c r="I174" s="184" t="str">
        <f t="array" ref="I174">IFERROR(INDEX('Summary '!$G$16:$G$35,SMALL(IF('Summary '!$N$16:$N$35&gt;0,ROW('Summary '!$G$16:$G$35)-ROW('Summary '!G$16)+1),ROWS('Summary '!G$2:'Summary '!G3))),"")</f>
        <v/>
      </c>
      <c r="J174" s="45"/>
      <c r="K174" s="302"/>
      <c r="L174" s="303"/>
      <c r="M174" s="224"/>
      <c r="N174" s="186" t="str">
        <f>IF(LEN(H174)&gt;0,IF(ISBLANK(M174),ROUND(IFERROR(VLOOKUP(I174,Stipends!$A$2:$B$28,2,)*H174,10000*H174),4),ROUND(M174,2)),"")</f>
        <v/>
      </c>
      <c r="O174" s="134" t="str">
        <f t="shared" ref="O174:O192" si="36">IFERROR(ROUND(P174-N174,4),"")</f>
        <v/>
      </c>
      <c r="P174" s="135">
        <f>IFERROR(ROUND(IF(I174="Industrial Post Doc",'Reference worksheet Do NOT edit'!$O$6,IF(I174="College 10k",10000,VLOOKUP(G174,'Reference worksheet Do NOT edit'!$M$4:$O$5,3,FALSE)))*H174+R174,4),0)</f>
        <v>0</v>
      </c>
      <c r="Q174" s="135">
        <f>IFERROR(ROUND(IF(I174="Industrial Post Doc",'Reference worksheet Do NOT edit'!$N$6,IF(I174="College 10k",5000,SUMIF('Reference worksheet Do NOT edit'!$M$4:$M$5,G174,'Reference worksheet Do NOT edit'!$N$4:$N$5)))*H174,4),0)+IF(J174="Industry Co-Funded",(4000*H174),0)</f>
        <v>0</v>
      </c>
      <c r="R174" s="47"/>
      <c r="S174" s="134">
        <f t="shared" si="35"/>
        <v>0</v>
      </c>
    </row>
    <row r="175" spans="1:19" ht="24" customHeight="1" x14ac:dyDescent="0.25">
      <c r="A175" s="8"/>
      <c r="B175" s="61" t="str">
        <f t="array" ref="B175">IFERROR(INDEX('Summary '!$B$16:$B$35,SMALL(IF('Summary '!$N$16:$N$35&gt;0,ROW('Summary '!$B$16:$B$35)-ROW('Summary '!B$16)+1),ROWS('Summary '!B$2:'Summary '!B4))),"")</f>
        <v/>
      </c>
      <c r="C175" s="61" t="str">
        <f t="array" ref="C175">IFERROR(INDEX('Summary '!$C$16:$C$35,SMALL(IF('Summary '!$N$16:$N$35&gt;0,ROW('Summary '!$C$16:$C$35)-ROW('Summary '!C$16)+1),ROWS('Summary '!C$2:'Summary '!C4))),"")</f>
        <v/>
      </c>
      <c r="D175" s="61" t="str">
        <f t="array" ref="D175">IFERROR(INDEX('Summary '!$D$16:$D$35,SMALL(IF('Summary '!$N$16:$N$35&gt;0,ROW('Summary '!$D$16:$D$35)-ROW('Summary '!D$16)+1),ROWS('Summary '!D$2:'Summary '!D4))),"")</f>
        <v/>
      </c>
      <c r="E175" s="60" t="str">
        <f t="array" ref="E175">IFERROR(INDEX('Summary '!$E$16:$E$35,SMALL(IF('Summary '!$N$16:$N$35&gt;0,ROW('Summary '!$E$16:$E$35)-ROW('Summary '!E$16)+1),ROWS('Summary '!D$2:'Summary '!D4))),"")</f>
        <v/>
      </c>
      <c r="F175" s="62" t="str">
        <f t="array" ref="F175">IFERROR(INDEX('Summary '!$F$16:$F$35,SMALL(IF('Summary '!$N$16:$N$35&gt;0,ROW('Summary '!$F$16:$F$35)-ROW('Summary '!F$16)+1),ROWS('Summary '!F$2:'Summary '!F4))),"")</f>
        <v/>
      </c>
      <c r="G175" s="132" t="str">
        <f>IF(LEN(H175)&gt;0,'Summary '!$I$3,"")</f>
        <v/>
      </c>
      <c r="H175" s="63" t="str">
        <f t="array" ref="H175">IFERROR(INDEX('Summary '!$N$16:$N$35,SMALL(IF('Summary '!$N$16:$N$35&gt;0,ROW('Summary '!$N$16:$N$35)-ROW('Summary '!N$16)+1),ROWS('Summary '!L$2:'Summary '!L4))),"")</f>
        <v/>
      </c>
      <c r="I175" s="184" t="str">
        <f t="array" ref="I175">IFERROR(INDEX('Summary '!$G$16:$G$35,SMALL(IF('Summary '!$N$16:$N$35&gt;0,ROW('Summary '!$G$16:$G$35)-ROW('Summary '!G$16)+1),ROWS('Summary '!G$2:'Summary '!G4))),"")</f>
        <v/>
      </c>
      <c r="J175" s="45"/>
      <c r="K175" s="302"/>
      <c r="L175" s="303"/>
      <c r="M175" s="224"/>
      <c r="N175" s="186" t="str">
        <f>IF(LEN(H175)&gt;0,IF(ISBLANK(M175),ROUND(IFERROR(VLOOKUP(I175,Stipends!$A$2:$B$28,2,)*H175,10000*H175),4),ROUND(M175,2)),"")</f>
        <v/>
      </c>
      <c r="O175" s="134" t="str">
        <f t="shared" si="36"/>
        <v/>
      </c>
      <c r="P175" s="135">
        <f>IFERROR(ROUND(IF(I175="Industrial Post Doc",'Reference worksheet Do NOT edit'!$O$6,IF(I175="College 10k",10000,VLOOKUP(G175,'Reference worksheet Do NOT edit'!$M$4:$O$5,3,FALSE)))*H175+R175,4),0)</f>
        <v>0</v>
      </c>
      <c r="Q175" s="135">
        <f>IFERROR(ROUND(IF(I175="Industrial Post Doc",'Reference worksheet Do NOT edit'!$N$6,IF(I175="College 10k",5000,SUMIF('Reference worksheet Do NOT edit'!$M$4:$M$5,G175,'Reference worksheet Do NOT edit'!$N$4:$N$5)))*H175,4),0)+IF(J175="Industry Co-Funded",(4000*H175),0)</f>
        <v>0</v>
      </c>
      <c r="R175" s="47"/>
      <c r="S175" s="134">
        <f t="shared" si="35"/>
        <v>0</v>
      </c>
    </row>
    <row r="176" spans="1:19" ht="24" customHeight="1" x14ac:dyDescent="0.25">
      <c r="A176" s="8"/>
      <c r="B176" s="61" t="str">
        <f t="array" ref="B176">IFERROR(INDEX('Summary '!$B$16:$B$35,SMALL(IF('Summary '!$N$16:$N$35&gt;0,ROW('Summary '!$B$16:$B$35)-ROW('Summary '!B$16)+1),ROWS('Summary '!B$2:'Summary '!B5))),"")</f>
        <v/>
      </c>
      <c r="C176" s="61" t="str">
        <f t="array" ref="C176">IFERROR(INDEX('Summary '!$C$16:$C$35,SMALL(IF('Summary '!$N$16:$N$35&gt;0,ROW('Summary '!$C$16:$C$35)-ROW('Summary '!C$16)+1),ROWS('Summary '!C$2:'Summary '!C5))),"")</f>
        <v/>
      </c>
      <c r="D176" s="61" t="str">
        <f t="array" ref="D176">IFERROR(INDEX('Summary '!$D$16:$D$35,SMALL(IF('Summary '!$N$16:$N$35&gt;0,ROW('Summary '!$D$16:$D$35)-ROW('Summary '!D$16)+1),ROWS('Summary '!D$2:'Summary '!D5))),"")</f>
        <v/>
      </c>
      <c r="E176" s="60" t="str">
        <f t="array" ref="E176">IFERROR(INDEX('Summary '!$E$16:$E$35,SMALL(IF('Summary '!$N$16:$N$35&gt;0,ROW('Summary '!$E$16:$E$35)-ROW('Summary '!E$16)+1),ROWS('Summary '!D$2:'Summary '!D5))),"")</f>
        <v/>
      </c>
      <c r="F176" s="62" t="str">
        <f t="array" ref="F176">IFERROR(INDEX('Summary '!$F$16:$F$35,SMALL(IF('Summary '!$N$16:$N$35&gt;0,ROW('Summary '!$F$16:$F$35)-ROW('Summary '!F$16)+1),ROWS('Summary '!F$2:'Summary '!F5))),"")</f>
        <v/>
      </c>
      <c r="G176" s="132" t="str">
        <f>IF(LEN(H176)&gt;0,'Summary '!$I$3,"")</f>
        <v/>
      </c>
      <c r="H176" s="63" t="str">
        <f t="array" ref="H176">IFERROR(INDEX('Summary '!$N$16:$N$35,SMALL(IF('Summary '!$N$16:$N$35&gt;0,ROW('Summary '!$N$16:$N$35)-ROW('Summary '!N$16)+1),ROWS('Summary '!L$2:'Summary '!L5))),"")</f>
        <v/>
      </c>
      <c r="I176" s="184" t="str">
        <f t="array" ref="I176">IFERROR(INDEX('Summary '!$G$16:$G$35,SMALL(IF('Summary '!$N$16:$N$35&gt;0,ROW('Summary '!$G$16:$G$35)-ROW('Summary '!G$16)+1),ROWS('Summary '!G$2:'Summary '!G5))),"")</f>
        <v/>
      </c>
      <c r="J176" s="45"/>
      <c r="K176" s="302"/>
      <c r="L176" s="303"/>
      <c r="M176" s="224"/>
      <c r="N176" s="186" t="str">
        <f>IF(LEN(H176)&gt;0,IF(ISBLANK(M176),ROUND(IFERROR(VLOOKUP(I176,Stipends!$A$2:$B$28,2,)*H176,10000*H176),4),ROUND(M176,2)),"")</f>
        <v/>
      </c>
      <c r="O176" s="134" t="str">
        <f t="shared" si="36"/>
        <v/>
      </c>
      <c r="P176" s="135">
        <f>IFERROR(ROUND(IF(I176="Industrial Post Doc",'Reference worksheet Do NOT edit'!$O$6,IF(I176="College 10k",10000,VLOOKUP(G176,'Reference worksheet Do NOT edit'!$M$4:$O$5,3,FALSE)))*H176+R176,4),0)</f>
        <v>0</v>
      </c>
      <c r="Q176" s="135">
        <f>IFERROR(ROUND(IF(I176="Industrial Post Doc",'Reference worksheet Do NOT edit'!$N$6,IF(I176="College 10k",5000,SUMIF('Reference worksheet Do NOT edit'!$M$4:$M$5,G176,'Reference worksheet Do NOT edit'!$N$4:$N$5)))*H176,4),0)+IF(J176="Industry Co-Funded",(4000*H176),0)</f>
        <v>0</v>
      </c>
      <c r="R176" s="47"/>
      <c r="S176" s="134">
        <f t="shared" si="35"/>
        <v>0</v>
      </c>
    </row>
    <row r="177" spans="1:19" ht="24" customHeight="1" x14ac:dyDescent="0.25">
      <c r="A177" s="8"/>
      <c r="B177" s="61" t="str">
        <f t="array" ref="B177">IFERROR(INDEX('Summary '!$B$16:$B$35,SMALL(IF('Summary '!$N$16:$N$35&gt;0,ROW('Summary '!$B$16:$B$35)-ROW('Summary '!B$16)+1),ROWS('Summary '!B$2:'Summary '!B6))),"")</f>
        <v/>
      </c>
      <c r="C177" s="61" t="str">
        <f t="array" ref="C177">IFERROR(INDEX('Summary '!$C$16:$C$35,SMALL(IF('Summary '!$N$16:$N$35&gt;0,ROW('Summary '!$C$16:$C$35)-ROW('Summary '!C$16)+1),ROWS('Summary '!C$2:'Summary '!C6))),"")</f>
        <v/>
      </c>
      <c r="D177" s="61" t="str">
        <f t="array" ref="D177">IFERROR(INDEX('Summary '!$D$16:$D$35,SMALL(IF('Summary '!$N$16:$N$35&gt;0,ROW('Summary '!$D$16:$D$35)-ROW('Summary '!D$16)+1),ROWS('Summary '!D$2:'Summary '!D6))),"")</f>
        <v/>
      </c>
      <c r="E177" s="60" t="str">
        <f t="array" ref="E177">IFERROR(INDEX('Summary '!$E$16:$E$35,SMALL(IF('Summary '!$N$16:$N$35&gt;0,ROW('Summary '!$E$16:$E$35)-ROW('Summary '!E$16)+1),ROWS('Summary '!D$2:'Summary '!D6))),"")</f>
        <v/>
      </c>
      <c r="F177" s="62" t="str">
        <f t="array" ref="F177">IFERROR(INDEX('Summary '!$F$16:$F$35,SMALL(IF('Summary '!$N$16:$N$35&gt;0,ROW('Summary '!$F$16:$F$35)-ROW('Summary '!F$16)+1),ROWS('Summary '!F$2:'Summary '!F6))),"")</f>
        <v/>
      </c>
      <c r="G177" s="132" t="str">
        <f>IF(LEN(H177)&gt;0,'Summary '!$I$3,"")</f>
        <v/>
      </c>
      <c r="H177" s="63" t="str">
        <f t="array" ref="H177">IFERROR(INDEX('Summary '!$N$16:$N$35,SMALL(IF('Summary '!$N$16:$N$35&gt;0,ROW('Summary '!$N$16:$N$35)-ROW('Summary '!N$16)+1),ROWS('Summary '!L$2:'Summary '!L6))),"")</f>
        <v/>
      </c>
      <c r="I177" s="184" t="str">
        <f t="array" ref="I177">IFERROR(INDEX('Summary '!$G$16:$G$35,SMALL(IF('Summary '!$N$16:$N$35&gt;0,ROW('Summary '!$G$16:$G$35)-ROW('Summary '!G$16)+1),ROWS('Summary '!G$2:'Summary '!G6))),"")</f>
        <v/>
      </c>
      <c r="J177" s="45"/>
      <c r="K177" s="302"/>
      <c r="L177" s="303"/>
      <c r="M177" s="224"/>
      <c r="N177" s="186" t="str">
        <f>IF(LEN(H177)&gt;0,IF(ISBLANK(M177),ROUND(IFERROR(VLOOKUP(I177,Stipends!$A$2:$B$28,2,)*H177,10000*H177),4),ROUND(M177,2)),"")</f>
        <v/>
      </c>
      <c r="O177" s="134" t="str">
        <f t="shared" si="36"/>
        <v/>
      </c>
      <c r="P177" s="135">
        <f>IFERROR(ROUND(IF(I177="Industrial Post Doc",'Reference worksheet Do NOT edit'!$O$6,IF(I177="College 10k",10000,VLOOKUP(G177,'Reference worksheet Do NOT edit'!$M$4:$O$5,3,FALSE)))*H177+R177,4),0)</f>
        <v>0</v>
      </c>
      <c r="Q177" s="135">
        <f>IFERROR(ROUND(IF(I177="Industrial Post Doc",'Reference worksheet Do NOT edit'!$N$6,IF(I177="College 10k",5000,SUMIF('Reference worksheet Do NOT edit'!$M$4:$M$5,G177,'Reference worksheet Do NOT edit'!$N$4:$N$5)))*H177,4),0)+IF(J177="Industry Co-Funded",(4000*H177),0)</f>
        <v>0</v>
      </c>
      <c r="R177" s="47"/>
      <c r="S177" s="134">
        <f t="shared" si="35"/>
        <v>0</v>
      </c>
    </row>
    <row r="178" spans="1:19" ht="24" customHeight="1" x14ac:dyDescent="0.25">
      <c r="A178" s="8"/>
      <c r="B178" s="61" t="str">
        <f t="array" ref="B178">IFERROR(INDEX('Summary '!$B$16:$B$35,SMALL(IF('Summary '!$N$16:$N$35&gt;0,ROW('Summary '!$B$16:$B$35)-ROW('Summary '!B$16)+1),ROWS('Summary '!B$2:'Summary '!B7))),"")</f>
        <v/>
      </c>
      <c r="C178" s="61" t="str">
        <f t="array" ref="C178">IFERROR(INDEX('Summary '!$C$16:$C$35,SMALL(IF('Summary '!$N$16:$N$35&gt;0,ROW('Summary '!$C$16:$C$35)-ROW('Summary '!C$16)+1),ROWS('Summary '!C$2:'Summary '!C7))),"")</f>
        <v/>
      </c>
      <c r="D178" s="61" t="str">
        <f t="array" ref="D178">IFERROR(INDEX('Summary '!$D$16:$D$35,SMALL(IF('Summary '!$N$16:$N$35&gt;0,ROW('Summary '!$D$16:$D$35)-ROW('Summary '!D$16)+1),ROWS('Summary '!D$2:'Summary '!D7))),"")</f>
        <v/>
      </c>
      <c r="E178" s="60" t="str">
        <f t="array" ref="E178">IFERROR(INDEX('Summary '!$E$16:$E$35,SMALL(IF('Summary '!$N$16:$N$35&gt;0,ROW('Summary '!$E$16:$E$35)-ROW('Summary '!E$16)+1),ROWS('Summary '!D$2:'Summary '!D7))),"")</f>
        <v/>
      </c>
      <c r="F178" s="62" t="str">
        <f t="array" ref="F178">IFERROR(INDEX('Summary '!$F$16:$F$35,SMALL(IF('Summary '!$N$16:$N$35&gt;0,ROW('Summary '!$F$16:$F$35)-ROW('Summary '!F$16)+1),ROWS('Summary '!F$2:'Summary '!F7))),"")</f>
        <v/>
      </c>
      <c r="G178" s="132" t="str">
        <f>IF(LEN(H178)&gt;0,'Summary '!$I$3,"")</f>
        <v/>
      </c>
      <c r="H178" s="63" t="str">
        <f t="array" ref="H178">IFERROR(INDEX('Summary '!$N$16:$N$35,SMALL(IF('Summary '!$N$16:$N$35&gt;0,ROW('Summary '!$N$16:$N$35)-ROW('Summary '!N$16)+1),ROWS('Summary '!L$2:'Summary '!L7))),"")</f>
        <v/>
      </c>
      <c r="I178" s="184" t="str">
        <f t="array" ref="I178">IFERROR(INDEX('Summary '!$G$16:$G$35,SMALL(IF('Summary '!$N$16:$N$35&gt;0,ROW('Summary '!$G$16:$G$35)-ROW('Summary '!G$16)+1),ROWS('Summary '!G$2:'Summary '!G7))),"")</f>
        <v/>
      </c>
      <c r="J178" s="45"/>
      <c r="K178" s="302"/>
      <c r="L178" s="303"/>
      <c r="M178" s="224"/>
      <c r="N178" s="186" t="str">
        <f>IF(LEN(H178)&gt;0,IF(ISBLANK(M178),ROUND(IFERROR(VLOOKUP(I178,Stipends!$A$2:$B$28,2,)*H178,10000*H178),4),ROUND(M178,2)),"")</f>
        <v/>
      </c>
      <c r="O178" s="134" t="str">
        <f t="shared" si="36"/>
        <v/>
      </c>
      <c r="P178" s="135">
        <f>IFERROR(ROUND(IF(I178="Industrial Post Doc",'Reference worksheet Do NOT edit'!$O$6,IF(I178="College 10k",10000,VLOOKUP(G178,'Reference worksheet Do NOT edit'!$M$4:$O$5,3,FALSE)))*H178+R178,4),0)</f>
        <v>0</v>
      </c>
      <c r="Q178" s="135">
        <f>IFERROR(ROUND(IF(I178="Industrial Post Doc",'Reference worksheet Do NOT edit'!$N$6,IF(I178="College 10k",5000,SUMIF('Reference worksheet Do NOT edit'!$M$4:$M$5,G178,'Reference worksheet Do NOT edit'!$N$4:$N$5)))*H178,4),0)+IF(J178="Industry Co-Funded",(4000*H178),0)</f>
        <v>0</v>
      </c>
      <c r="R178" s="47"/>
      <c r="S178" s="134">
        <f t="shared" si="35"/>
        <v>0</v>
      </c>
    </row>
    <row r="179" spans="1:19" ht="24" customHeight="1" x14ac:dyDescent="0.25">
      <c r="A179" s="8"/>
      <c r="B179" s="61" t="str">
        <f t="array" ref="B179">IFERROR(INDEX('Summary '!$B$16:$B$35,SMALL(IF('Summary '!$N$16:$N$35&gt;0,ROW('Summary '!$B$16:$B$35)-ROW('Summary '!B$16)+1),ROWS('Summary '!B$2:'Summary '!B8))),"")</f>
        <v/>
      </c>
      <c r="C179" s="61" t="str">
        <f t="array" ref="C179">IFERROR(INDEX('Summary '!$C$16:$C$35,SMALL(IF('Summary '!$N$16:$N$35&gt;0,ROW('Summary '!$C$16:$C$35)-ROW('Summary '!C$16)+1),ROWS('Summary '!C$2:'Summary '!C8))),"")</f>
        <v/>
      </c>
      <c r="D179" s="61" t="str">
        <f t="array" ref="D179">IFERROR(INDEX('Summary '!$D$16:$D$35,SMALL(IF('Summary '!$N$16:$N$35&gt;0,ROW('Summary '!$D$16:$D$35)-ROW('Summary '!D$16)+1),ROWS('Summary '!D$2:'Summary '!D8))),"")</f>
        <v/>
      </c>
      <c r="E179" s="60" t="str">
        <f t="array" ref="E179">IFERROR(INDEX('Summary '!$E$16:$E$35,SMALL(IF('Summary '!$N$16:$N$35&gt;0,ROW('Summary '!$E$16:$E$35)-ROW('Summary '!E$16)+1),ROWS('Summary '!D$2:'Summary '!D8))),"")</f>
        <v/>
      </c>
      <c r="F179" s="62" t="str">
        <f t="array" ref="F179">IFERROR(INDEX('Summary '!$F$16:$F$35,SMALL(IF('Summary '!$N$16:$N$35&gt;0,ROW('Summary '!$F$16:$F$35)-ROW('Summary '!F$16)+1),ROWS('Summary '!F$2:'Summary '!F8))),"")</f>
        <v/>
      </c>
      <c r="G179" s="132" t="str">
        <f>IF(LEN(H179)&gt;0,'Summary '!$I$3,"")</f>
        <v/>
      </c>
      <c r="H179" s="63" t="str">
        <f t="array" ref="H179">IFERROR(INDEX('Summary '!$N$16:$N$35,SMALL(IF('Summary '!$N$16:$N$35&gt;0,ROW('Summary '!$N$16:$N$35)-ROW('Summary '!N$16)+1),ROWS('Summary '!L$2:'Summary '!L8))),"")</f>
        <v/>
      </c>
      <c r="I179" s="184" t="str">
        <f t="array" ref="I179">IFERROR(INDEX('Summary '!$G$16:$G$35,SMALL(IF('Summary '!$N$16:$N$35&gt;0,ROW('Summary '!$G$16:$G$35)-ROW('Summary '!G$16)+1),ROWS('Summary '!G$2:'Summary '!G8))),"")</f>
        <v/>
      </c>
      <c r="J179" s="45"/>
      <c r="K179" s="302"/>
      <c r="L179" s="303"/>
      <c r="M179" s="224"/>
      <c r="N179" s="186" t="str">
        <f>IF(LEN(H179)&gt;0,IF(ISBLANK(M179),ROUND(IFERROR(VLOOKUP(I179,Stipends!$A$2:$B$28,2,)*H179,10000*H179),4),ROUND(M179,2)),"")</f>
        <v/>
      </c>
      <c r="O179" s="134" t="str">
        <f t="shared" si="36"/>
        <v/>
      </c>
      <c r="P179" s="135">
        <f>IFERROR(ROUND(IF(I179="Industrial Post Doc",'Reference worksheet Do NOT edit'!$O$6,IF(I179="College 10k",10000,VLOOKUP(G179,'Reference worksheet Do NOT edit'!$M$4:$O$5,3,FALSE)))*H179+R179,4),0)</f>
        <v>0</v>
      </c>
      <c r="Q179" s="135">
        <f>IFERROR(ROUND(IF(I179="Industrial Post Doc",'Reference worksheet Do NOT edit'!$N$6,IF(I179="College 10k",5000,SUMIF('Reference worksheet Do NOT edit'!$M$4:$M$5,G179,'Reference worksheet Do NOT edit'!$N$4:$N$5)))*H179,4),0)+IF(J179="Industry Co-Funded",(4000*H179),0)</f>
        <v>0</v>
      </c>
      <c r="R179" s="47"/>
      <c r="S179" s="134">
        <f t="shared" si="35"/>
        <v>0</v>
      </c>
    </row>
    <row r="180" spans="1:19" ht="24" customHeight="1" x14ac:dyDescent="0.25">
      <c r="A180" s="8"/>
      <c r="B180" s="61" t="str">
        <f t="array" ref="B180">IFERROR(INDEX('Summary '!$B$16:$B$35,SMALL(IF('Summary '!$N$16:$N$35&gt;0,ROW('Summary '!$B$16:$B$35)-ROW('Summary '!B$16)+1),ROWS('Summary '!B$2:'Summary '!B9))),"")</f>
        <v/>
      </c>
      <c r="C180" s="61" t="str">
        <f t="array" ref="C180">IFERROR(INDEX('Summary '!$C$16:$C$35,SMALL(IF('Summary '!$N$16:$N$35&gt;0,ROW('Summary '!$C$16:$C$35)-ROW('Summary '!C$16)+1),ROWS('Summary '!C$2:'Summary '!C9))),"")</f>
        <v/>
      </c>
      <c r="D180" s="61" t="str">
        <f t="array" ref="D180">IFERROR(INDEX('Summary '!$D$16:$D$35,SMALL(IF('Summary '!$N$16:$N$35&gt;0,ROW('Summary '!$D$16:$D$35)-ROW('Summary '!D$16)+1),ROWS('Summary '!D$2:'Summary '!D9))),"")</f>
        <v/>
      </c>
      <c r="E180" s="60" t="str">
        <f t="array" ref="E180">IFERROR(INDEX('Summary '!$E$16:$E$35,SMALL(IF('Summary '!$N$16:$N$35&gt;0,ROW('Summary '!$E$16:$E$35)-ROW('Summary '!E$16)+1),ROWS('Summary '!D$2:'Summary '!D9))),"")</f>
        <v/>
      </c>
      <c r="F180" s="62" t="str">
        <f t="array" ref="F180">IFERROR(INDEX('Summary '!$F$16:$F$35,SMALL(IF('Summary '!$N$16:$N$35&gt;0,ROW('Summary '!$F$16:$F$35)-ROW('Summary '!F$16)+1),ROWS('Summary '!F$2:'Summary '!F9))),"")</f>
        <v/>
      </c>
      <c r="G180" s="132" t="str">
        <f>IF(LEN(H180)&gt;0,'Summary '!$I$3,"")</f>
        <v/>
      </c>
      <c r="H180" s="63" t="str">
        <f t="array" ref="H180">IFERROR(INDEX('Summary '!$N$16:$N$35,SMALL(IF('Summary '!$N$16:$N$35&gt;0,ROW('Summary '!$N$16:$N$35)-ROW('Summary '!N$16)+1),ROWS('Summary '!L$2:'Summary '!L9))),"")</f>
        <v/>
      </c>
      <c r="I180" s="184" t="str">
        <f t="array" ref="I180">IFERROR(INDEX('Summary '!$G$16:$G$35,SMALL(IF('Summary '!$N$16:$N$35&gt;0,ROW('Summary '!$G$16:$G$35)-ROW('Summary '!G$16)+1),ROWS('Summary '!G$2:'Summary '!G9))),"")</f>
        <v/>
      </c>
      <c r="J180" s="45"/>
      <c r="K180" s="302"/>
      <c r="L180" s="303"/>
      <c r="M180" s="224"/>
      <c r="N180" s="186" t="str">
        <f>IF(LEN(H180)&gt;0,IF(ISBLANK(M180),ROUND(IFERROR(VLOOKUP(I180,Stipends!$A$2:$B$28,2,)*H180,10000*H180),4),ROUND(M180,2)),"")</f>
        <v/>
      </c>
      <c r="O180" s="134" t="str">
        <f t="shared" si="36"/>
        <v/>
      </c>
      <c r="P180" s="135">
        <f>IFERROR(ROUND(IF(I180="Industrial Post Doc",'Reference worksheet Do NOT edit'!$O$6,IF(I180="College 10k",10000,VLOOKUP(G180,'Reference worksheet Do NOT edit'!$M$4:$O$5,3,FALSE)))*H180+R180,4),0)</f>
        <v>0</v>
      </c>
      <c r="Q180" s="135">
        <f>IFERROR(ROUND(IF(I180="Industrial Post Doc",'Reference worksheet Do NOT edit'!$N$6,IF(I180="College 10k",5000,SUMIF('Reference worksheet Do NOT edit'!$M$4:$M$5,G180,'Reference worksheet Do NOT edit'!$N$4:$N$5)))*H180,4),0)+IF(J180="Industry Co-Funded",(4000*H180),0)</f>
        <v>0</v>
      </c>
      <c r="R180" s="47"/>
      <c r="S180" s="134">
        <f t="shared" si="35"/>
        <v>0</v>
      </c>
    </row>
    <row r="181" spans="1:19" ht="24" customHeight="1" x14ac:dyDescent="0.25">
      <c r="A181" s="8"/>
      <c r="B181" s="61" t="str">
        <f t="array" ref="B181">IFERROR(INDEX('Summary '!$B$16:$B$35,SMALL(IF('Summary '!$N$16:$N$35&gt;0,ROW('Summary '!$B$16:$B$35)-ROW('Summary '!B$16)+1),ROWS('Summary '!B$2:'Summary '!B10))),"")</f>
        <v/>
      </c>
      <c r="C181" s="61" t="str">
        <f t="array" ref="C181">IFERROR(INDEX('Summary '!$C$16:$C$35,SMALL(IF('Summary '!$N$16:$N$35&gt;0,ROW('Summary '!$C$16:$C$35)-ROW('Summary '!C$16)+1),ROWS('Summary '!C$2:'Summary '!C10))),"")</f>
        <v/>
      </c>
      <c r="D181" s="61" t="str">
        <f t="array" ref="D181">IFERROR(INDEX('Summary '!$D$16:$D$35,SMALL(IF('Summary '!$N$16:$N$35&gt;0,ROW('Summary '!$D$16:$D$35)-ROW('Summary '!D$16)+1),ROWS('Summary '!D$2:'Summary '!D10))),"")</f>
        <v/>
      </c>
      <c r="E181" s="60" t="str">
        <f t="array" ref="E181">IFERROR(INDEX('Summary '!$E$16:$E$35,SMALL(IF('Summary '!$N$16:$N$35&gt;0,ROW('Summary '!$E$16:$E$35)-ROW('Summary '!E$16)+1),ROWS('Summary '!D$2:'Summary '!D10))),"")</f>
        <v/>
      </c>
      <c r="F181" s="62" t="str">
        <f t="array" ref="F181">IFERROR(INDEX('Summary '!$F$16:$F$35,SMALL(IF('Summary '!$N$16:$N$35&gt;0,ROW('Summary '!$F$16:$F$35)-ROW('Summary '!F$16)+1),ROWS('Summary '!F$2:'Summary '!F10))),"")</f>
        <v/>
      </c>
      <c r="G181" s="132" t="str">
        <f>IF(LEN(H181)&gt;0,'Summary '!$I$3,"")</f>
        <v/>
      </c>
      <c r="H181" s="63" t="str">
        <f t="array" ref="H181">IFERROR(INDEX('Summary '!$N$16:$N$35,SMALL(IF('Summary '!$N$16:$N$35&gt;0,ROW('Summary '!$N$16:$N$35)-ROW('Summary '!N$16)+1),ROWS('Summary '!L$2:'Summary '!L10))),"")</f>
        <v/>
      </c>
      <c r="I181" s="184" t="str">
        <f t="array" ref="I181">IFERROR(INDEX('Summary '!$G$16:$G$35,SMALL(IF('Summary '!$N$16:$N$35&gt;0,ROW('Summary '!$G$16:$G$35)-ROW('Summary '!G$16)+1),ROWS('Summary '!G$2:'Summary '!G10))),"")</f>
        <v/>
      </c>
      <c r="J181" s="45"/>
      <c r="K181" s="302"/>
      <c r="L181" s="303"/>
      <c r="M181" s="224"/>
      <c r="N181" s="186" t="str">
        <f>IF(LEN(H181)&gt;0,IF(ISBLANK(M181),ROUND(IFERROR(VLOOKUP(I181,Stipends!$A$2:$B$28,2,)*H181,10000*H181),4),ROUND(M181,2)),"")</f>
        <v/>
      </c>
      <c r="O181" s="134" t="str">
        <f t="shared" si="36"/>
        <v/>
      </c>
      <c r="P181" s="135">
        <f>IFERROR(ROUND(IF(I181="Industrial Post Doc",'Reference worksheet Do NOT edit'!$O$6,IF(I181="College 10k",10000,VLOOKUP(G181,'Reference worksheet Do NOT edit'!$M$4:$O$5,3,FALSE)))*H181+R181,4),0)</f>
        <v>0</v>
      </c>
      <c r="Q181" s="135">
        <f>IFERROR(ROUND(IF(I181="Industrial Post Doc",'Reference worksheet Do NOT edit'!$N$6,IF(I181="College 10k",5000,SUMIF('Reference worksheet Do NOT edit'!$M$4:$M$5,G181,'Reference worksheet Do NOT edit'!$N$4:$N$5)))*H181,4),0)+IF(J181="Industry Co-Funded",(4000*H181),0)</f>
        <v>0</v>
      </c>
      <c r="R181" s="47"/>
      <c r="S181" s="134">
        <f t="shared" si="35"/>
        <v>0</v>
      </c>
    </row>
    <row r="182" spans="1:19" ht="24" customHeight="1" x14ac:dyDescent="0.25">
      <c r="A182" s="8"/>
      <c r="B182" s="61" t="str">
        <f t="array" ref="B182">IFERROR(INDEX('Summary '!$B$16:$B$35,SMALL(IF('Summary '!$N$16:$N$35&gt;0,ROW('Summary '!$B$16:$B$35)-ROW('Summary '!B$16)+1),ROWS('Summary '!B$2:'Summary '!B11))),"")</f>
        <v/>
      </c>
      <c r="C182" s="61" t="str">
        <f t="array" ref="C182">IFERROR(INDEX('Summary '!$C$16:$C$35,SMALL(IF('Summary '!$N$16:$N$35&gt;0,ROW('Summary '!$C$16:$C$35)-ROW('Summary '!C$16)+1),ROWS('Summary '!C$2:'Summary '!C11))),"")</f>
        <v/>
      </c>
      <c r="D182" s="61" t="str">
        <f t="array" ref="D182">IFERROR(INDEX('Summary '!$D$16:$D$35,SMALL(IF('Summary '!$N$16:$N$35&gt;0,ROW('Summary '!$D$16:$D$35)-ROW('Summary '!D$16)+1),ROWS('Summary '!D$2:'Summary '!D11))),"")</f>
        <v/>
      </c>
      <c r="E182" s="60" t="str">
        <f t="array" ref="E182">IFERROR(INDEX('Summary '!$E$16:$E$35,SMALL(IF('Summary '!$N$16:$N$35&gt;0,ROW('Summary '!$E$16:$E$35)-ROW('Summary '!E$16)+1),ROWS('Summary '!D$2:'Summary '!D11))),"")</f>
        <v/>
      </c>
      <c r="F182" s="62" t="str">
        <f t="array" ref="F182">IFERROR(INDEX('Summary '!$F$16:$F$35,SMALL(IF('Summary '!$N$16:$N$35&gt;0,ROW('Summary '!$F$16:$F$35)-ROW('Summary '!F$16)+1),ROWS('Summary '!F$2:'Summary '!F11))),"")</f>
        <v/>
      </c>
      <c r="G182" s="132" t="str">
        <f>IF(LEN(H182)&gt;0,'Summary '!$I$3,"")</f>
        <v/>
      </c>
      <c r="H182" s="63" t="str">
        <f t="array" ref="H182">IFERROR(INDEX('Summary '!$N$16:$N$35,SMALL(IF('Summary '!$N$16:$N$35&gt;0,ROW('Summary '!$N$16:$N$35)-ROW('Summary '!N$16)+1),ROWS('Summary '!L$2:'Summary '!L11))),"")</f>
        <v/>
      </c>
      <c r="I182" s="184" t="str">
        <f t="array" ref="I182">IFERROR(INDEX('Summary '!$G$16:$G$35,SMALL(IF('Summary '!$N$16:$N$35&gt;0,ROW('Summary '!$G$16:$G$35)-ROW('Summary '!G$16)+1),ROWS('Summary '!G$2:'Summary '!G11))),"")</f>
        <v/>
      </c>
      <c r="J182" s="45"/>
      <c r="K182" s="302"/>
      <c r="L182" s="303"/>
      <c r="M182" s="224"/>
      <c r="N182" s="186" t="str">
        <f>IF(LEN(H182)&gt;0,IF(ISBLANK(M182),ROUND(IFERROR(VLOOKUP(I182,Stipends!$A$2:$B$28,2,)*H182,10000*H182),4),ROUND(M182,2)),"")</f>
        <v/>
      </c>
      <c r="O182" s="134" t="str">
        <f t="shared" si="36"/>
        <v/>
      </c>
      <c r="P182" s="135">
        <f>IFERROR(ROUND(IF(I182="Industrial Post Doc",'Reference worksheet Do NOT edit'!$O$6,IF(I182="College 10k",10000,VLOOKUP(G182,'Reference worksheet Do NOT edit'!$M$4:$O$5,3,FALSE)))*H182+R182,4),0)</f>
        <v>0</v>
      </c>
      <c r="Q182" s="135">
        <f>IFERROR(ROUND(IF(I182="Industrial Post Doc",'Reference worksheet Do NOT edit'!$N$6,IF(I182="College 10k",5000,SUMIF('Reference worksheet Do NOT edit'!$M$4:$M$5,G182,'Reference worksheet Do NOT edit'!$N$4:$N$5)))*H182,4),0)+IF(J182="Industry Co-Funded",(4000*H182),0)</f>
        <v>0</v>
      </c>
      <c r="R182" s="47"/>
      <c r="S182" s="134">
        <f t="shared" si="35"/>
        <v>0</v>
      </c>
    </row>
    <row r="183" spans="1:19" ht="24" customHeight="1" x14ac:dyDescent="0.25">
      <c r="A183" s="8"/>
      <c r="B183" s="61" t="str">
        <f t="array" ref="B183">IFERROR(INDEX('Summary '!$B$16:$B$35,SMALL(IF('Summary '!$N$16:$N$35&gt;0,ROW('Summary '!$B$16:$B$35)-ROW('Summary '!B$16)+1),ROWS('Summary '!B$2:'Summary '!B12))),"")</f>
        <v/>
      </c>
      <c r="C183" s="61" t="str">
        <f t="array" ref="C183">IFERROR(INDEX('Summary '!$C$16:$C$35,SMALL(IF('Summary '!$N$16:$N$35&gt;0,ROW('Summary '!$C$16:$C$35)-ROW('Summary '!C$16)+1),ROWS('Summary '!C$2:'Summary '!C12))),"")</f>
        <v/>
      </c>
      <c r="D183" s="61" t="str">
        <f t="array" ref="D183">IFERROR(INDEX('Summary '!$D$16:$D$35,SMALL(IF('Summary '!$N$16:$N$35&gt;0,ROW('Summary '!$D$16:$D$35)-ROW('Summary '!D$16)+1),ROWS('Summary '!D$2:'Summary '!D12))),"")</f>
        <v/>
      </c>
      <c r="E183" s="60" t="str">
        <f t="array" ref="E183">IFERROR(INDEX('Summary '!$E$16:$E$35,SMALL(IF('Summary '!$N$16:$N$35&gt;0,ROW('Summary '!$E$16:$E$35)-ROW('Summary '!E$16)+1),ROWS('Summary '!D$2:'Summary '!D12))),"")</f>
        <v/>
      </c>
      <c r="F183" s="62" t="str">
        <f t="array" ref="F183">IFERROR(INDEX('Summary '!$F$16:$F$35,SMALL(IF('Summary '!$N$16:$N$35&gt;0,ROW('Summary '!$F$16:$F$35)-ROW('Summary '!F$16)+1),ROWS('Summary '!F$2:'Summary '!F12))),"")</f>
        <v/>
      </c>
      <c r="G183" s="132" t="str">
        <f>IF(LEN(H183)&gt;0,'Summary '!$I$3,"")</f>
        <v/>
      </c>
      <c r="H183" s="63" t="str">
        <f t="array" ref="H183">IFERROR(INDEX('Summary '!$N$16:$N$35,SMALL(IF('Summary '!$N$16:$N$35&gt;0,ROW('Summary '!$N$16:$N$35)-ROW('Summary '!N$16)+1),ROWS('Summary '!L$2:'Summary '!L12))),"")</f>
        <v/>
      </c>
      <c r="I183" s="184" t="str">
        <f t="array" ref="I183">IFERROR(INDEX('Summary '!$G$16:$G$35,SMALL(IF('Summary '!$N$16:$N$35&gt;0,ROW('Summary '!$G$16:$G$35)-ROW('Summary '!G$16)+1),ROWS('Summary '!G$2:'Summary '!G12))),"")</f>
        <v/>
      </c>
      <c r="J183" s="45"/>
      <c r="K183" s="302"/>
      <c r="L183" s="303"/>
      <c r="M183" s="224"/>
      <c r="N183" s="186" t="str">
        <f>IF(LEN(H183)&gt;0,IF(ISBLANK(M183),ROUND(IFERROR(VLOOKUP(I183,Stipends!$A$2:$B$28,2,)*H183,10000*H183),4),ROUND(M183,2)),"")</f>
        <v/>
      </c>
      <c r="O183" s="134" t="str">
        <f t="shared" si="36"/>
        <v/>
      </c>
      <c r="P183" s="135">
        <f>IFERROR(ROUND(IF(I183="Industrial Post Doc",'Reference worksheet Do NOT edit'!$O$6,IF(I183="College 10k",10000,VLOOKUP(G183,'Reference worksheet Do NOT edit'!$M$4:$O$5,3,FALSE)))*H183+R183,4),0)</f>
        <v>0</v>
      </c>
      <c r="Q183" s="135">
        <f>IFERROR(ROUND(IF(I183="Industrial Post Doc",'Reference worksheet Do NOT edit'!$N$6,IF(I183="College 10k",5000,SUMIF('Reference worksheet Do NOT edit'!$M$4:$M$5,G183,'Reference worksheet Do NOT edit'!$N$4:$N$5)))*H183,4),0)+IF(J183="Industry Co-Funded",(4000*H183),0)</f>
        <v>0</v>
      </c>
      <c r="R183" s="47"/>
      <c r="S183" s="134">
        <f t="shared" si="35"/>
        <v>0</v>
      </c>
    </row>
    <row r="184" spans="1:19" ht="24" customHeight="1" x14ac:dyDescent="0.25">
      <c r="A184" s="8"/>
      <c r="B184" s="61" t="str">
        <f t="array" ref="B184">IFERROR(INDEX('Summary '!$B$16:$B$35,SMALL(IF('Summary '!$N$16:$N$35&gt;0,ROW('Summary '!$B$16:$B$35)-ROW('Summary '!B$16)+1),ROWS('Summary '!B$2:'Summary '!B13))),"")</f>
        <v/>
      </c>
      <c r="C184" s="61" t="str">
        <f t="array" ref="C184">IFERROR(INDEX('Summary '!$C$16:$C$35,SMALL(IF('Summary '!$N$16:$N$35&gt;0,ROW('Summary '!$C$16:$C$35)-ROW('Summary '!C$16)+1),ROWS('Summary '!C$2:'Summary '!C13))),"")</f>
        <v/>
      </c>
      <c r="D184" s="61" t="str">
        <f t="array" ref="D184">IFERROR(INDEX('Summary '!$D$16:$D$35,SMALL(IF('Summary '!$N$16:$N$35&gt;0,ROW('Summary '!$D$16:$D$35)-ROW('Summary '!D$16)+1),ROWS('Summary '!D$2:'Summary '!D13))),"")</f>
        <v/>
      </c>
      <c r="E184" s="60" t="str">
        <f t="array" ref="E184">IFERROR(INDEX('Summary '!$E$16:$E$35,SMALL(IF('Summary '!$N$16:$N$35&gt;0,ROW('Summary '!$E$16:$E$35)-ROW('Summary '!E$16)+1),ROWS('Summary '!D$2:'Summary '!D13))),"")</f>
        <v/>
      </c>
      <c r="F184" s="62" t="str">
        <f t="array" ref="F184">IFERROR(INDEX('Summary '!$F$16:$F$35,SMALL(IF('Summary '!$N$16:$N$35&gt;0,ROW('Summary '!$F$16:$F$35)-ROW('Summary '!F$16)+1),ROWS('Summary '!F$2:'Summary '!F13))),"")</f>
        <v/>
      </c>
      <c r="G184" s="132" t="str">
        <f>IF(LEN(H184)&gt;0,'Summary '!$I$3,"")</f>
        <v/>
      </c>
      <c r="H184" s="63" t="str">
        <f t="array" ref="H184">IFERROR(INDEX('Summary '!$N$16:$N$35,SMALL(IF('Summary '!$N$16:$N$35&gt;0,ROW('Summary '!$N$16:$N$35)-ROW('Summary '!N$16)+1),ROWS('Summary '!L$2:'Summary '!L13))),"")</f>
        <v/>
      </c>
      <c r="I184" s="184" t="str">
        <f t="array" ref="I184">IFERROR(INDEX('Summary '!$G$16:$G$35,SMALL(IF('Summary '!$N$16:$N$35&gt;0,ROW('Summary '!$G$16:$G$35)-ROW('Summary '!G$16)+1),ROWS('Summary '!G$2:'Summary '!G13))),"")</f>
        <v/>
      </c>
      <c r="J184" s="45"/>
      <c r="K184" s="302"/>
      <c r="L184" s="303"/>
      <c r="M184" s="224"/>
      <c r="N184" s="186" t="str">
        <f>IF(LEN(H184)&gt;0,IF(ISBLANK(M184),ROUND(IFERROR(VLOOKUP(I184,Stipends!$A$2:$B$28,2,)*H184,10000*H184),4),ROUND(M184,2)),"")</f>
        <v/>
      </c>
      <c r="O184" s="134" t="str">
        <f t="shared" si="36"/>
        <v/>
      </c>
      <c r="P184" s="135">
        <f>IFERROR(ROUND(IF(I184="Industrial Post Doc",'Reference worksheet Do NOT edit'!$O$6,IF(I184="College 10k",10000,VLOOKUP(G184,'Reference worksheet Do NOT edit'!$M$4:$O$5,3,FALSE)))*H184+R184,4),0)</f>
        <v>0</v>
      </c>
      <c r="Q184" s="135">
        <f>IFERROR(ROUND(IF(I184="Industrial Post Doc",'Reference worksheet Do NOT edit'!$N$6,IF(I184="College 10k",5000,SUMIF('Reference worksheet Do NOT edit'!$M$4:$M$5,G184,'Reference worksheet Do NOT edit'!$N$4:$N$5)))*H184,4),0)+IF(J184="Industry Co-Funded",(4000*H184),0)</f>
        <v>0</v>
      </c>
      <c r="R184" s="47"/>
      <c r="S184" s="134">
        <f t="shared" si="35"/>
        <v>0</v>
      </c>
    </row>
    <row r="185" spans="1:19" ht="24" customHeight="1" x14ac:dyDescent="0.25">
      <c r="A185" s="8"/>
      <c r="B185" s="61" t="str">
        <f t="array" ref="B185">IFERROR(INDEX('Summary '!$B$16:$B$35,SMALL(IF('Summary '!$N$16:$N$35&gt;0,ROW('Summary '!$B$16:$B$35)-ROW('Summary '!B$16)+1),ROWS('Summary '!B$2:'Summary '!B14))),"")</f>
        <v/>
      </c>
      <c r="C185" s="61" t="str">
        <f t="array" ref="C185">IFERROR(INDEX('Summary '!$C$16:$C$35,SMALL(IF('Summary '!$N$16:$N$35&gt;0,ROW('Summary '!$C$16:$C$35)-ROW('Summary '!C$16)+1),ROWS('Summary '!C$2:'Summary '!C14))),"")</f>
        <v/>
      </c>
      <c r="D185" s="61" t="str">
        <f t="array" ref="D185">IFERROR(INDEX('Summary '!$D$16:$D$35,SMALL(IF('Summary '!$N$16:$N$35&gt;0,ROW('Summary '!$D$16:$D$35)-ROW('Summary '!D$16)+1),ROWS('Summary '!D$2:'Summary '!D14))),"")</f>
        <v/>
      </c>
      <c r="E185" s="60" t="str">
        <f t="array" ref="E185">IFERROR(INDEX('Summary '!$E$16:$E$35,SMALL(IF('Summary '!$N$16:$N$35&gt;0,ROW('Summary '!$E$16:$E$35)-ROW('Summary '!E$16)+1),ROWS('Summary '!D$2:'Summary '!D14))),"")</f>
        <v/>
      </c>
      <c r="F185" s="62" t="str">
        <f t="array" ref="F185">IFERROR(INDEX('Summary '!$F$16:$F$35,SMALL(IF('Summary '!$N$16:$N$35&gt;0,ROW('Summary '!$F$16:$F$35)-ROW('Summary '!F$16)+1),ROWS('Summary '!F$2:'Summary '!F14))),"")</f>
        <v/>
      </c>
      <c r="G185" s="132" t="str">
        <f>IF(LEN(H185)&gt;0,'Summary '!$I$3,"")</f>
        <v/>
      </c>
      <c r="H185" s="63" t="str">
        <f t="array" ref="H185">IFERROR(INDEX('Summary '!$N$16:$N$35,SMALL(IF('Summary '!$N$16:$N$35&gt;0,ROW('Summary '!$N$16:$N$35)-ROW('Summary '!N$16)+1),ROWS('Summary '!L$2:'Summary '!M14))),"")</f>
        <v/>
      </c>
      <c r="I185" s="184" t="str">
        <f t="array" ref="I185">IFERROR(INDEX('Summary '!$G$16:$G$35,SMALL(IF('Summary '!$N$16:$N$35&gt;0,ROW('Summary '!$G$16:$G$35)-ROW('Summary '!G$16)+1),ROWS('Summary '!G$2:'Summary '!G14))),"")</f>
        <v/>
      </c>
      <c r="J185" s="45"/>
      <c r="K185" s="302"/>
      <c r="L185" s="303"/>
      <c r="M185" s="224"/>
      <c r="N185" s="186" t="str">
        <f>IF(LEN(H185)&gt;0,IF(ISBLANK(M185),ROUND(IFERROR(VLOOKUP(I185,Stipends!$A$2:$B$28,2,)*H185,10000*H185),4),ROUND(M185,2)),"")</f>
        <v/>
      </c>
      <c r="O185" s="134" t="str">
        <f t="shared" si="36"/>
        <v/>
      </c>
      <c r="P185" s="135">
        <f>IFERROR(ROUND(IF(I185="Industrial Post Doc",'Reference worksheet Do NOT edit'!$O$6,IF(I185="College 10k",10000,VLOOKUP(G185,'Reference worksheet Do NOT edit'!$M$4:$O$5,3,FALSE)))*H185+R185,4),0)</f>
        <v>0</v>
      </c>
      <c r="Q185" s="135">
        <f>IFERROR(ROUND(IF(I185="Industrial Post Doc",'Reference worksheet Do NOT edit'!$N$6,IF(I185="College 10k",5000,SUMIF('Reference worksheet Do NOT edit'!$M$4:$M$5,G185,'Reference worksheet Do NOT edit'!$N$4:$N$5)))*H185,4),0)+IF(J185="Industry Co-Funded",(4000*H185),0)</f>
        <v>0</v>
      </c>
      <c r="R185" s="47"/>
      <c r="S185" s="134">
        <f t="shared" si="35"/>
        <v>0</v>
      </c>
    </row>
    <row r="186" spans="1:19" ht="24" customHeight="1" x14ac:dyDescent="0.25">
      <c r="A186" s="8"/>
      <c r="B186" s="61" t="str">
        <f t="array" ref="B186">IFERROR(INDEX('Summary '!$B$16:$B$35,SMALL(IF('Summary '!$N$16:$N$35&gt;0,ROW('Summary '!$B$16:$B$35)-ROW('Summary '!B$16)+1),ROWS('Summary '!B$2:'Summary '!B15))),"")</f>
        <v/>
      </c>
      <c r="C186" s="61" t="str">
        <f t="array" ref="C186">IFERROR(INDEX('Summary '!$C$16:$C$35,SMALL(IF('Summary '!$N$16:$N$35&gt;0,ROW('Summary '!$C$16:$C$35)-ROW('Summary '!C$16)+1),ROWS('Summary '!C$2:'Summary '!C15))),"")</f>
        <v/>
      </c>
      <c r="D186" s="61" t="str">
        <f t="array" ref="D186">IFERROR(INDEX('Summary '!$D$16:$D$35,SMALL(IF('Summary '!$N$16:$N$35&gt;0,ROW('Summary '!$D$16:$D$35)-ROW('Summary '!D$16)+1),ROWS('Summary '!D$2:'Summary '!D15))),"")</f>
        <v/>
      </c>
      <c r="E186" s="60" t="str">
        <f t="array" ref="E186">IFERROR(INDEX('Summary '!$E$16:$E$35,SMALL(IF('Summary '!$N$16:$N$35&gt;0,ROW('Summary '!$E$16:$E$35)-ROW('Summary '!E$16)+1),ROWS('Summary '!D$2:'Summary '!D15))),"")</f>
        <v/>
      </c>
      <c r="F186" s="62" t="str">
        <f t="array" ref="F186">IFERROR(INDEX('Summary '!$F$16:$F$35,SMALL(IF('Summary '!$N$16:$N$35&gt;0,ROW('Summary '!$F$16:$F$35)-ROW('Summary '!F$16)+1),ROWS('Summary '!F$2:'Summary '!F15))),"")</f>
        <v/>
      </c>
      <c r="G186" s="132" t="str">
        <f>IF(LEN(H186)&gt;0,'Summary '!$I$3,"")</f>
        <v/>
      </c>
      <c r="H186" s="63" t="str">
        <f t="array" ref="H186">IFERROR(INDEX('Summary '!$N$16:$N$35,SMALL(IF('Summary '!$N$16:$N$35&gt;0,ROW('Summary '!$N$16:$N$35)-ROW('Summary '!N$16)+1),ROWS('Summary '!L$2:'Summary '!M15))),"")</f>
        <v/>
      </c>
      <c r="I186" s="184" t="str">
        <f t="array" ref="I186">IFERROR(INDEX('Summary '!$G$16:$G$35,SMALL(IF('Summary '!$N$16:$N$35&gt;0,ROW('Summary '!$G$16:$G$35)-ROW('Summary '!G$16)+1),ROWS('Summary '!G$2:'Summary '!G15))),"")</f>
        <v/>
      </c>
      <c r="J186" s="45"/>
      <c r="K186" s="302"/>
      <c r="L186" s="303"/>
      <c r="M186" s="224"/>
      <c r="N186" s="186" t="str">
        <f>IF(LEN(H186)&gt;0,IF(ISBLANK(M186),ROUND(IFERROR(VLOOKUP(I186,Stipends!$A$2:$B$28,2,)*H186,10000*H186),4),ROUND(M186,2)),"")</f>
        <v/>
      </c>
      <c r="O186" s="134" t="str">
        <f t="shared" si="36"/>
        <v/>
      </c>
      <c r="P186" s="135">
        <f>IFERROR(ROUND(IF(I186="Industrial Post Doc",'Reference worksheet Do NOT edit'!$O$6,IF(I186="College 10k",10000,VLOOKUP(G186,'Reference worksheet Do NOT edit'!$M$4:$O$5,3,FALSE)))*H186+R186,4),0)</f>
        <v>0</v>
      </c>
      <c r="Q186" s="135">
        <f>IFERROR(ROUND(IF(I186="Industrial Post Doc",'Reference worksheet Do NOT edit'!$N$6,IF(I186="College 10k",5000,SUMIF('Reference worksheet Do NOT edit'!$M$4:$M$5,G186,'Reference worksheet Do NOT edit'!$N$4:$N$5)))*H186,4),0)+IF(J186="Industry Co-Funded",(4000*H186),0)</f>
        <v>0</v>
      </c>
      <c r="R186" s="47"/>
      <c r="S186" s="134">
        <f t="shared" si="35"/>
        <v>0</v>
      </c>
    </row>
    <row r="187" spans="1:19" ht="24" customHeight="1" x14ac:dyDescent="0.25">
      <c r="A187" s="8"/>
      <c r="B187" s="61" t="str">
        <f t="array" ref="B187">IFERROR(INDEX('Summary '!$B$16:$B$35,SMALL(IF('Summary '!$N$16:$N$35&gt;0,ROW('Summary '!$B$16:$B$35)-ROW('Summary '!B$16)+1),ROWS('Summary '!B$2:'Summary '!B16))),"")</f>
        <v/>
      </c>
      <c r="C187" s="61" t="str">
        <f t="array" ref="C187">IFERROR(INDEX('Summary '!$C$16:$C$35,SMALL(IF('Summary '!$N$16:$N$35&gt;0,ROW('Summary '!$C$16:$C$35)-ROW('Summary '!C$16)+1),ROWS('Summary '!C$2:'Summary '!C16))),"")</f>
        <v/>
      </c>
      <c r="D187" s="61" t="str">
        <f t="array" ref="D187">IFERROR(INDEX('Summary '!$D$16:$D$35,SMALL(IF('Summary '!$N$16:$N$35&gt;0,ROW('Summary '!$D$16:$D$35)-ROW('Summary '!D$16)+1),ROWS('Summary '!D$2:'Summary '!D16))),"")</f>
        <v/>
      </c>
      <c r="E187" s="60" t="str">
        <f t="array" ref="E187">IFERROR(INDEX('Summary '!$E$16:$E$35,SMALL(IF('Summary '!$N$16:$N$35&gt;0,ROW('Summary '!$E$16:$E$35)-ROW('Summary '!E$16)+1),ROWS('Summary '!D$2:'Summary '!D16))),"")</f>
        <v/>
      </c>
      <c r="F187" s="62" t="str">
        <f t="array" ref="F187">IFERROR(INDEX('Summary '!$F$16:$F$35,SMALL(IF('Summary '!$N$16:$N$35&gt;0,ROW('Summary '!$F$16:$F$35)-ROW('Summary '!F$16)+1),ROWS('Summary '!F$2:'Summary '!F16))),"")</f>
        <v/>
      </c>
      <c r="G187" s="132" t="str">
        <f>IF(LEN(H187)&gt;0,'Summary '!$I$3,"")</f>
        <v/>
      </c>
      <c r="H187" s="63" t="str">
        <f t="array" ref="H187">IFERROR(INDEX('Summary '!$N$16:$N$35,SMALL(IF('Summary '!$N$16:$N$35&gt;0,ROW('Summary '!$N$16:$N$35)-ROW('Summary '!N$16)+1),ROWS('Summary '!L$2:'Summary '!M16))),"")</f>
        <v/>
      </c>
      <c r="I187" s="184" t="str">
        <f t="array" ref="I187">IFERROR(INDEX('Summary '!$G$16:$G$35,SMALL(IF('Summary '!$N$16:$N$35&gt;0,ROW('Summary '!$G$16:$G$35)-ROW('Summary '!G$16)+1),ROWS('Summary '!G$2:'Summary '!G16))),"")</f>
        <v/>
      </c>
      <c r="J187" s="45"/>
      <c r="K187" s="302"/>
      <c r="L187" s="303"/>
      <c r="M187" s="224"/>
      <c r="N187" s="186" t="str">
        <f>IF(LEN(H187)&gt;0,IF(ISBLANK(M187),ROUND(IFERROR(VLOOKUP(I187,Stipends!$A$2:$B$28,2,)*H187,10000*H187),4),ROUND(M187,2)),"")</f>
        <v/>
      </c>
      <c r="O187" s="134" t="str">
        <f t="shared" si="36"/>
        <v/>
      </c>
      <c r="P187" s="135">
        <f>IFERROR(ROUND(IF(I187="Industrial Post Doc",'Reference worksheet Do NOT edit'!$O$6,IF(I187="College 10k",10000,VLOOKUP(G187,'Reference worksheet Do NOT edit'!$M$4:$O$5,3,FALSE)))*H187+R187,4),0)</f>
        <v>0</v>
      </c>
      <c r="Q187" s="135">
        <f>IFERROR(ROUND(IF(I187="Industrial Post Doc",'Reference worksheet Do NOT edit'!$N$6,IF(I187="College 10k",5000,SUMIF('Reference worksheet Do NOT edit'!$M$4:$M$5,G187,'Reference worksheet Do NOT edit'!$N$4:$N$5)))*H187,4),0)+IF(J187="Industry Co-Funded",(4000*H187),0)</f>
        <v>0</v>
      </c>
      <c r="R187" s="47"/>
      <c r="S187" s="134">
        <f t="shared" si="35"/>
        <v>0</v>
      </c>
    </row>
    <row r="188" spans="1:19" ht="24" customHeight="1" x14ac:dyDescent="0.25">
      <c r="A188" s="8"/>
      <c r="B188" s="61" t="str">
        <f t="array" ref="B188">IFERROR(INDEX('Summary '!$B$16:$B$35,SMALL(IF('Summary '!$N$16:$N$35&gt;0,ROW('Summary '!$B$16:$B$35)-ROW('Summary '!B$16)+1),ROWS('Summary '!B$2:'Summary '!B17))),"")</f>
        <v/>
      </c>
      <c r="C188" s="61" t="str">
        <f t="array" ref="C188">IFERROR(INDEX('Summary '!$C$16:$C$35,SMALL(IF('Summary '!$N$16:$N$35&gt;0,ROW('Summary '!$C$16:$C$35)-ROW('Summary '!C$16)+1),ROWS('Summary '!C$2:'Summary '!C17))),"")</f>
        <v/>
      </c>
      <c r="D188" s="61" t="str">
        <f t="array" ref="D188">IFERROR(INDEX('Summary '!$D$16:$D$35,SMALL(IF('Summary '!$N$16:$N$35&gt;0,ROW('Summary '!$D$16:$D$35)-ROW('Summary '!D$16)+1),ROWS('Summary '!D$2:'Summary '!D17))),"")</f>
        <v/>
      </c>
      <c r="E188" s="60" t="str">
        <f t="array" ref="E188">IFERROR(INDEX('Summary '!$E$16:$E$35,SMALL(IF('Summary '!$N$16:$N$35&gt;0,ROW('Summary '!$E$16:$E$35)-ROW('Summary '!E$16)+1),ROWS('Summary '!D$2:'Summary '!D17))),"")</f>
        <v/>
      </c>
      <c r="F188" s="62" t="str">
        <f t="array" ref="F188">IFERROR(INDEX('Summary '!$F$16:$F$35,SMALL(IF('Summary '!$N$16:$N$35&gt;0,ROW('Summary '!$F$16:$F$35)-ROW('Summary '!F$16)+1),ROWS('Summary '!F$2:'Summary '!F17))),"")</f>
        <v/>
      </c>
      <c r="G188" s="132" t="str">
        <f>IF(LEN(H188)&gt;0,'Summary '!$I$3,"")</f>
        <v/>
      </c>
      <c r="H188" s="63" t="str">
        <f t="array" ref="H188">IFERROR(INDEX('Summary '!$N$16:$N$35,SMALL(IF('Summary '!$N$16:$N$35&gt;0,ROW('Summary '!$N$16:$N$35)-ROW('Summary '!N$16)+1),ROWS('Summary '!L$2:'Summary '!M17))),"")</f>
        <v/>
      </c>
      <c r="I188" s="184" t="str">
        <f t="array" ref="I188">IFERROR(INDEX('Summary '!$G$16:$G$35,SMALL(IF('Summary '!$N$16:$N$35&gt;0,ROW('Summary '!$G$16:$G$35)-ROW('Summary '!G$16)+1),ROWS('Summary '!G$2:'Summary '!G17))),"")</f>
        <v/>
      </c>
      <c r="J188" s="45"/>
      <c r="K188" s="302"/>
      <c r="L188" s="303"/>
      <c r="M188" s="224"/>
      <c r="N188" s="186" t="str">
        <f>IF(LEN(H188)&gt;0,IF(ISBLANK(M188),ROUND(IFERROR(VLOOKUP(I188,Stipends!$A$2:$B$28,2,)*H188,10000*H188),4),ROUND(M188,2)),"")</f>
        <v/>
      </c>
      <c r="O188" s="134" t="str">
        <f t="shared" si="36"/>
        <v/>
      </c>
      <c r="P188" s="135">
        <f>IFERROR(ROUND(IF(I188="Industrial Post Doc",'Reference worksheet Do NOT edit'!$O$6,IF(I188="College 10k",10000,VLOOKUP(G188,'Reference worksheet Do NOT edit'!$M$4:$O$5,3,FALSE)))*H188+R188,4),0)</f>
        <v>0</v>
      </c>
      <c r="Q188" s="135">
        <f>IFERROR(ROUND(IF(I188="Industrial Post Doc",'Reference worksheet Do NOT edit'!$N$6,IF(I188="College 10k",5000,SUMIF('Reference worksheet Do NOT edit'!$M$4:$M$5,G188,'Reference worksheet Do NOT edit'!$N$4:$N$5)))*H188,4),0)+IF(J188="Industry Co-Funded",(4000*H188),0)</f>
        <v>0</v>
      </c>
      <c r="R188" s="47"/>
      <c r="S188" s="134">
        <f t="shared" si="35"/>
        <v>0</v>
      </c>
    </row>
    <row r="189" spans="1:19" ht="24" customHeight="1" x14ac:dyDescent="0.25">
      <c r="A189" s="8"/>
      <c r="B189" s="61" t="str">
        <f t="array" ref="B189">IFERROR(INDEX('Summary '!$B$16:$B$35,SMALL(IF('Summary '!$N$16:$N$35&gt;0,ROW('Summary '!$B$16:$B$35)-ROW('Summary '!B$16)+1),ROWS('Summary '!B$2:'Summary '!B18))),"")</f>
        <v/>
      </c>
      <c r="C189" s="61" t="str">
        <f t="array" ref="C189">IFERROR(INDEX('Summary '!$C$16:$C$35,SMALL(IF('Summary '!$N$16:$N$35&gt;0,ROW('Summary '!$C$16:$C$35)-ROW('Summary '!C$16)+1),ROWS('Summary '!C$2:'Summary '!C18))),"")</f>
        <v/>
      </c>
      <c r="D189" s="61" t="str">
        <f t="array" ref="D189">IFERROR(INDEX('Summary '!$D$16:$D$35,SMALL(IF('Summary '!$N$16:$N$35&gt;0,ROW('Summary '!$D$16:$D$35)-ROW('Summary '!D$16)+1),ROWS('Summary '!D$2:'Summary '!D18))),"")</f>
        <v/>
      </c>
      <c r="E189" s="60" t="str">
        <f t="array" ref="E189">IFERROR(INDEX('Summary '!$E$16:$E$35,SMALL(IF('Summary '!$N$16:$N$35&gt;0,ROW('Summary '!$E$16:$E$35)-ROW('Summary '!E$16)+1),ROWS('Summary '!D$2:'Summary '!D18))),"")</f>
        <v/>
      </c>
      <c r="F189" s="62" t="str">
        <f t="array" ref="F189">IFERROR(INDEX('Summary '!$F$16:$F$35,SMALL(IF('Summary '!$N$16:$N$35&gt;0,ROW('Summary '!$F$16:$F$35)-ROW('Summary '!F$16)+1),ROWS('Summary '!F$2:'Summary '!F18))),"")</f>
        <v/>
      </c>
      <c r="G189" s="132" t="str">
        <f>IF(LEN(H189)&gt;0,'Summary '!$I$3,"")</f>
        <v/>
      </c>
      <c r="H189" s="63" t="str">
        <f t="array" ref="H189">IFERROR(INDEX('Summary '!$N$16:$N$35,SMALL(IF('Summary '!$N$16:$N$35&gt;0,ROW('Summary '!$N$16:$N$35)-ROW('Summary '!N$16)+1),ROWS('Summary '!L$2:'Summary '!M18))),"")</f>
        <v/>
      </c>
      <c r="I189" s="184" t="str">
        <f t="array" ref="I189">IFERROR(INDEX('Summary '!$G$16:$G$35,SMALL(IF('Summary '!$N$16:$N$35&gt;0,ROW('Summary '!$G$16:$G$35)-ROW('Summary '!G$16)+1),ROWS('Summary '!G$2:'Summary '!G18))),"")</f>
        <v/>
      </c>
      <c r="J189" s="45"/>
      <c r="K189" s="302"/>
      <c r="L189" s="303"/>
      <c r="M189" s="224"/>
      <c r="N189" s="186" t="str">
        <f>IF(LEN(H189)&gt;0,IF(ISBLANK(M189),ROUND(IFERROR(VLOOKUP(I189,Stipends!$A$2:$B$28,2,)*H189,10000*H189),4),ROUND(M189,2)),"")</f>
        <v/>
      </c>
      <c r="O189" s="134" t="str">
        <f t="shared" si="36"/>
        <v/>
      </c>
      <c r="P189" s="135">
        <f>IFERROR(ROUND(IF(I189="Industrial Post Doc",'Reference worksheet Do NOT edit'!$O$6,IF(I189="College 10k",10000,VLOOKUP(G189,'Reference worksheet Do NOT edit'!$M$4:$O$5,3,FALSE)))*H189+R189,4),0)</f>
        <v>0</v>
      </c>
      <c r="Q189" s="135">
        <f>IFERROR(ROUND(IF(I189="Industrial Post Doc",'Reference worksheet Do NOT edit'!$N$6,IF(I189="College 10k",5000,SUMIF('Reference worksheet Do NOT edit'!$M$4:$M$5,G189,'Reference worksheet Do NOT edit'!$N$4:$N$5)))*H189,4),0)+IF(J189="Industry Co-Funded",(4000*H189),0)</f>
        <v>0</v>
      </c>
      <c r="R189" s="47"/>
      <c r="S189" s="134">
        <f t="shared" si="35"/>
        <v>0</v>
      </c>
    </row>
    <row r="190" spans="1:19" ht="24" customHeight="1" x14ac:dyDescent="0.25">
      <c r="A190" s="8"/>
      <c r="B190" s="61" t="str">
        <f t="array" ref="B190">IFERROR(INDEX('Summary '!$B$16:$B$35,SMALL(IF('Summary '!$N$16:$N$35&gt;0,ROW('Summary '!$B$16:$B$35)-ROW('Summary '!B$16)+1),ROWS('Summary '!B$2:'Summary '!B19))),"")</f>
        <v/>
      </c>
      <c r="C190" s="61" t="str">
        <f t="array" ref="C190">IFERROR(INDEX('Summary '!$C$16:$C$35,SMALL(IF('Summary '!$N$16:$N$35&gt;0,ROW('Summary '!$C$16:$C$35)-ROW('Summary '!C$16)+1),ROWS('Summary '!C$2:'Summary '!C19))),"")</f>
        <v/>
      </c>
      <c r="D190" s="61" t="str">
        <f t="array" ref="D190">IFERROR(INDEX('Summary '!$D$16:$D$35,SMALL(IF('Summary '!$N$16:$N$35&gt;0,ROW('Summary '!$D$16:$D$35)-ROW('Summary '!D$16)+1),ROWS('Summary '!D$2:'Summary '!D19))),"")</f>
        <v/>
      </c>
      <c r="E190" s="60" t="str">
        <f t="array" ref="E190">IFERROR(INDEX('Summary '!$E$16:$E$35,SMALL(IF('Summary '!$N$16:$N$35&gt;0,ROW('Summary '!$E$16:$E$35)-ROW('Summary '!E$16)+1),ROWS('Summary '!D$2:'Summary '!D19))),"")</f>
        <v/>
      </c>
      <c r="F190" s="62" t="str">
        <f t="array" ref="F190">IFERROR(INDEX('Summary '!$F$16:$F$35,SMALL(IF('Summary '!$N$16:$N$35&gt;0,ROW('Summary '!$F$16:$F$35)-ROW('Summary '!F$16)+1),ROWS('Summary '!F$2:'Summary '!F19))),"")</f>
        <v/>
      </c>
      <c r="G190" s="132" t="str">
        <f>IF(LEN(H190)&gt;0,'Summary '!$I$3,"")</f>
        <v/>
      </c>
      <c r="H190" s="63" t="str">
        <f t="array" ref="H190">IFERROR(INDEX('Summary '!$N$16:$N$35,SMALL(IF('Summary '!$N$16:$N$35&gt;0,ROW('Summary '!$N$16:$N$35)-ROW('Summary '!N$16)+1),ROWS('Summary '!L$2:'Summary '!M19))),"")</f>
        <v/>
      </c>
      <c r="I190" s="184" t="str">
        <f t="array" ref="I190">IFERROR(INDEX('Summary '!$G$16:$G$35,SMALL(IF('Summary '!$N$16:$N$35&gt;0,ROW('Summary '!$G$16:$G$35)-ROW('Summary '!G$16)+1),ROWS('Summary '!G$2:'Summary '!G19))),"")</f>
        <v/>
      </c>
      <c r="J190" s="45"/>
      <c r="K190" s="302"/>
      <c r="L190" s="303"/>
      <c r="M190" s="224"/>
      <c r="N190" s="186" t="str">
        <f>IF(LEN(H190)&gt;0,IF(ISBLANK(M190),ROUND(IFERROR(VLOOKUP(I190,Stipends!$A$2:$B$28,2,)*H190,10000*H190),4),ROUND(M190,2)),"")</f>
        <v/>
      </c>
      <c r="O190" s="134" t="str">
        <f t="shared" si="36"/>
        <v/>
      </c>
      <c r="P190" s="135">
        <f>IFERROR(ROUND(IF(I190="Industrial Post Doc",'Reference worksheet Do NOT edit'!$O$6,IF(I190="College 10k",10000,VLOOKUP(G190,'Reference worksheet Do NOT edit'!$M$4:$O$5,3,FALSE)))*H190+R190,4),0)</f>
        <v>0</v>
      </c>
      <c r="Q190" s="135">
        <f>IFERROR(ROUND(IF(I190="Industrial Post Doc",'Reference worksheet Do NOT edit'!$N$6,IF(I190="College 10k",5000,SUMIF('Reference worksheet Do NOT edit'!$M$4:$M$5,G190,'Reference worksheet Do NOT edit'!$N$4:$N$5)))*H190,4),0)+IF(J190="Industry Co-Funded",(4000*H190),0)</f>
        <v>0</v>
      </c>
      <c r="R190" s="47"/>
      <c r="S190" s="134">
        <f t="shared" si="35"/>
        <v>0</v>
      </c>
    </row>
    <row r="191" spans="1:19" ht="24" customHeight="1" x14ac:dyDescent="0.25">
      <c r="A191" s="8"/>
      <c r="B191" s="61" t="str">
        <f t="array" ref="B191">IFERROR(INDEX('Summary '!$B$16:$B$35,SMALL(IF('Summary '!$N$16:$N$35&gt;0,ROW('Summary '!$B$16:$B$35)-ROW('Summary '!B$16)+1),ROWS('Summary '!B$2:'Summary '!B20))),"")</f>
        <v/>
      </c>
      <c r="C191" s="61" t="str">
        <f t="array" ref="C191">IFERROR(INDEX('Summary '!$C$16:$C$35,SMALL(IF('Summary '!$N$16:$N$35&gt;0,ROW('Summary '!$C$16:$C$35)-ROW('Summary '!C$16)+1),ROWS('Summary '!C$2:'Summary '!C20))),"")</f>
        <v/>
      </c>
      <c r="D191" s="61" t="str">
        <f t="array" ref="D191">IFERROR(INDEX('Summary '!$D$16:$D$35,SMALL(IF('Summary '!$N$16:$N$35&gt;0,ROW('Summary '!$D$16:$D$35)-ROW('Summary '!D$16)+1),ROWS('Summary '!D$2:'Summary '!D20))),"")</f>
        <v/>
      </c>
      <c r="E191" s="60" t="str">
        <f t="array" ref="E191">IFERROR(INDEX('Summary '!$E$16:$E$35,SMALL(IF('Summary '!$N$16:$N$35&gt;0,ROW('Summary '!$E$16:$E$35)-ROW('Summary '!E$16)+1),ROWS('Summary '!D$2:'Summary '!D20))),"")</f>
        <v/>
      </c>
      <c r="F191" s="62" t="str">
        <f t="array" ref="F191">IFERROR(INDEX('Summary '!$F$16:$F$35,SMALL(IF('Summary '!$N$16:$N$35&gt;0,ROW('Summary '!$F$16:$F$35)-ROW('Summary '!F$16)+1),ROWS('Summary '!F$2:'Summary '!F20))),"")</f>
        <v/>
      </c>
      <c r="G191" s="132" t="str">
        <f>IF(LEN(H191)&gt;0,'Summary '!$I$3,"")</f>
        <v/>
      </c>
      <c r="H191" s="63" t="str">
        <f t="array" ref="H191">IFERROR(INDEX('Summary '!$N$16:$N$35,SMALL(IF('Summary '!$N$16:$N$35&gt;0,ROW('Summary '!$N$16:$N$35)-ROW('Summary '!N$16)+1),ROWS('Summary '!L$2:'Summary '!M20))),"")</f>
        <v/>
      </c>
      <c r="I191" s="184" t="str">
        <f t="array" ref="I191">IFERROR(INDEX('Summary '!$G$16:$G$35,SMALL(IF('Summary '!$N$16:$N$35&gt;0,ROW('Summary '!$G$16:$G$35)-ROW('Summary '!G$16)+1),ROWS('Summary '!G$2:'Summary '!G20))),"")</f>
        <v/>
      </c>
      <c r="J191" s="45"/>
      <c r="K191" s="302"/>
      <c r="L191" s="303"/>
      <c r="M191" s="224"/>
      <c r="N191" s="186" t="str">
        <f>IF(LEN(H191)&gt;0,IF(ISBLANK(M191),ROUND(IFERROR(VLOOKUP(I191,Stipends!$A$2:$B$28,2,)*H191,10000*H191),4),ROUND(M191,2)),"")</f>
        <v/>
      </c>
      <c r="O191" s="134" t="str">
        <f t="shared" si="36"/>
        <v/>
      </c>
      <c r="P191" s="135">
        <f>IFERROR(ROUND(IF(I191="Industrial Post Doc",'Reference worksheet Do NOT edit'!$O$6,IF(I191="College 10k",10000,VLOOKUP(G191,'Reference worksheet Do NOT edit'!$M$4:$O$5,3,FALSE)))*H191+R191,4),0)</f>
        <v>0</v>
      </c>
      <c r="Q191" s="135">
        <f>IFERROR(ROUND(IF(I191="Industrial Post Doc",'Reference worksheet Do NOT edit'!$N$6,IF(I191="College 10k",5000,SUMIF('Reference worksheet Do NOT edit'!$M$4:$M$5,G191,'Reference worksheet Do NOT edit'!$N$4:$N$5)))*H191,4),0)+IF(J191="Industry Co-Funded",(4000*H191),0)</f>
        <v>0</v>
      </c>
      <c r="R191" s="47"/>
      <c r="S191" s="134">
        <f t="shared" si="35"/>
        <v>0</v>
      </c>
    </row>
    <row r="192" spans="1:19" ht="24" customHeight="1" x14ac:dyDescent="0.25">
      <c r="A192" s="8"/>
      <c r="B192" s="61" t="str">
        <f t="array" ref="B192">IFERROR(INDEX('Summary '!$B$16:$B$35,SMALL(IF('Summary '!$N$16:$N$35&gt;0,ROW('Summary '!$B$16:$B$35)-ROW('Summary '!B$16)+1),ROWS('Summary '!B$2:'Summary '!B21))),"")</f>
        <v/>
      </c>
      <c r="C192" s="61" t="str">
        <f t="array" ref="C192">IFERROR(INDEX('Summary '!$C$16:$C$35,SMALL(IF('Summary '!$N$16:$N$35&gt;0,ROW('Summary '!$C$16:$C$35)-ROW('Summary '!C$16)+1),ROWS('Summary '!C$2:'Summary '!C21))),"")</f>
        <v/>
      </c>
      <c r="D192" s="61" t="str">
        <f t="array" ref="D192">IFERROR(INDEX('Summary '!$D$16:$D$35,SMALL(IF('Summary '!$N$16:$N$35&gt;0,ROW('Summary '!$D$16:$D$35)-ROW('Summary '!D$16)+1),ROWS('Summary '!D$2:'Summary '!D21))),"")</f>
        <v/>
      </c>
      <c r="E192" s="60" t="str">
        <f t="array" ref="E192">IFERROR(INDEX('Summary '!$E$16:$E$35,SMALL(IF('Summary '!$N$16:$N$35&gt;0,ROW('Summary '!$E$16:$E$35)-ROW('Summary '!E$16)+1),ROWS('Summary '!D$2:'Summary '!D21))),"")</f>
        <v/>
      </c>
      <c r="F192" s="62" t="str">
        <f t="array" ref="F192">IFERROR(INDEX('Summary '!$F$16:$F$35,SMALL(IF('Summary '!$N$16:$N$35&gt;0,ROW('Summary '!$F$16:$F$35)-ROW('Summary '!F$16)+1),ROWS('Summary '!F$2:'Summary '!F21))),"")</f>
        <v/>
      </c>
      <c r="G192" s="132" t="str">
        <f>IF(LEN(H192)&gt;0,'Summary '!$I$3,"")</f>
        <v/>
      </c>
      <c r="H192" s="63" t="str">
        <f t="array" ref="H192">IFERROR(INDEX('Summary '!$N$16:$N$35,SMALL(IF('Summary '!$N$16:$N$35&gt;0,ROW('Summary '!$N$16:$N$35)-ROW('Summary '!N$16)+1),ROWS('Summary '!L$2:'Summary '!M21))),"")</f>
        <v/>
      </c>
      <c r="I192" s="184" t="str">
        <f t="array" ref="I192">IFERROR(INDEX('Summary '!$G$16:$G$35,SMALL(IF('Summary '!$N$16:$N$35&gt;0,ROW('Summary '!$G$16:$G$35)-ROW('Summary '!G$16)+1),ROWS('Summary '!G$2:'Summary '!G21))),"")</f>
        <v/>
      </c>
      <c r="J192" s="45"/>
      <c r="K192" s="302"/>
      <c r="L192" s="303"/>
      <c r="M192" s="224"/>
      <c r="N192" s="186" t="str">
        <f>IF(LEN(H192)&gt;0,IF(ISBLANK(M192),ROUND(IFERROR(VLOOKUP(I192,Stipends!$A$2:$B$28,2,)*H192,10000*H192),4),ROUND(M192,2)),"")</f>
        <v/>
      </c>
      <c r="O192" s="134" t="str">
        <f t="shared" si="36"/>
        <v/>
      </c>
      <c r="P192" s="135">
        <f>IFERROR(ROUND(IF(I192="Industrial Post Doc",'Reference worksheet Do NOT edit'!$O$6,IF(I192="College 10k",10000,VLOOKUP(G192,'Reference worksheet Do NOT edit'!$M$4:$O$5,3,FALSE)))*H192+R192,4),0)</f>
        <v>0</v>
      </c>
      <c r="Q192" s="135">
        <f>IFERROR(ROUND(IF(I192="Industrial Post Doc",'Reference worksheet Do NOT edit'!$N$6,IF(I192="College 10k",5000,SUMIF('Reference worksheet Do NOT edit'!$M$4:$M$5,G192,'Reference worksheet Do NOT edit'!$N$4:$N$5)))*H192,4),0)+IF(J192="Industry Co-Funded",(4000*H192),0)</f>
        <v>0</v>
      </c>
      <c r="R192" s="47"/>
      <c r="S192" s="134">
        <f t="shared" si="35"/>
        <v>0</v>
      </c>
    </row>
    <row r="193" spans="1:19" ht="24" customHeight="1" x14ac:dyDescent="0.25">
      <c r="A193" s="8"/>
      <c r="B193" s="97" t="s">
        <v>5</v>
      </c>
      <c r="C193" s="98"/>
      <c r="D193" s="98"/>
      <c r="E193" s="98"/>
      <c r="F193" s="98"/>
      <c r="G193" s="98"/>
      <c r="H193" s="88"/>
      <c r="I193" s="98"/>
      <c r="J193" s="98"/>
      <c r="K193" s="98"/>
      <c r="L193" s="110"/>
      <c r="M193" s="111"/>
      <c r="N193" s="59">
        <f t="shared" ref="N193:O193" si="37">SUM(N173:N192)</f>
        <v>0</v>
      </c>
      <c r="O193" s="59">
        <f t="shared" si="37"/>
        <v>0</v>
      </c>
      <c r="P193" s="136">
        <f>ROUND(SUM(P173:P192),4)</f>
        <v>0</v>
      </c>
      <c r="Q193" s="59">
        <f t="shared" ref="Q193:R193" si="38">SUM(Q173:Q192)</f>
        <v>0</v>
      </c>
      <c r="R193" s="59">
        <f t="shared" si="38"/>
        <v>0</v>
      </c>
      <c r="S193" s="136">
        <f>SUM(S173:S192)</f>
        <v>0</v>
      </c>
    </row>
    <row r="194" spans="1:19" ht="23.25" customHeight="1" x14ac:dyDescent="0.25">
      <c r="A194" s="8"/>
      <c r="B194" s="93"/>
      <c r="C194" s="93"/>
      <c r="D194" s="93"/>
      <c r="E194" s="93"/>
      <c r="F194" s="93"/>
      <c r="G194" s="93"/>
      <c r="H194" s="94"/>
      <c r="I194" s="94"/>
      <c r="J194" s="8"/>
      <c r="K194" s="8"/>
      <c r="L194" s="8"/>
      <c r="M194" s="8"/>
      <c r="N194" s="99"/>
      <c r="O194" s="99"/>
      <c r="P194" s="99"/>
      <c r="Q194" s="100"/>
      <c r="R194" s="48"/>
      <c r="S194" s="99"/>
    </row>
    <row r="195" spans="1:19" ht="23.25" customHeight="1" thickBot="1" x14ac:dyDescent="0.3">
      <c r="A195" s="8"/>
      <c r="B195" s="93"/>
      <c r="C195" s="93"/>
      <c r="D195" s="93"/>
      <c r="E195" s="93"/>
      <c r="F195" s="93"/>
      <c r="G195" s="93"/>
      <c r="H195" s="94"/>
      <c r="I195" s="94"/>
      <c r="J195" s="8"/>
      <c r="K195" s="8"/>
      <c r="L195" s="8"/>
      <c r="M195" s="8"/>
      <c r="N195" s="99"/>
      <c r="O195" s="99"/>
      <c r="P195" s="99"/>
      <c r="Q195" s="100"/>
      <c r="R195" s="48"/>
      <c r="S195" s="99"/>
    </row>
    <row r="196" spans="1:19" ht="23.25" customHeight="1" thickBot="1" x14ac:dyDescent="0.3">
      <c r="A196" s="8"/>
      <c r="B196" s="89" t="str">
        <f>'Summary '!O15</f>
        <v>Year 4</v>
      </c>
      <c r="C196" s="90"/>
      <c r="D196" s="90"/>
      <c r="E196" s="91"/>
      <c r="F196" s="91"/>
      <c r="G196" s="91"/>
      <c r="H196" s="92"/>
      <c r="I196" s="92"/>
      <c r="J196" s="30"/>
      <c r="K196" s="30"/>
      <c r="L196" s="30"/>
      <c r="M196" s="30"/>
      <c r="N196" s="104"/>
      <c r="O196" s="104"/>
      <c r="P196" s="105"/>
      <c r="Q196" s="106"/>
      <c r="R196" s="52"/>
      <c r="S196" s="99"/>
    </row>
    <row r="197" spans="1:19" ht="30" customHeight="1" x14ac:dyDescent="0.25">
      <c r="A197" s="8"/>
      <c r="B197" s="404" t="str">
        <f>B$15</f>
        <v>Intern name</v>
      </c>
      <c r="C197" s="404" t="str">
        <f t="shared" ref="C197:J197" si="39">C$15</f>
        <v>Academic Supervisor / Account Holder</v>
      </c>
      <c r="D197" s="408" t="str">
        <f t="shared" si="39"/>
        <v>Co-Supervisor</v>
      </c>
      <c r="E197" s="404" t="str">
        <f t="shared" si="39"/>
        <v>Academic Institution</v>
      </c>
      <c r="F197" s="408" t="str">
        <f t="shared" si="39"/>
        <v>Partner</v>
      </c>
      <c r="G197" s="408" t="str">
        <f t="shared" si="39"/>
        <v>Funding type</v>
      </c>
      <c r="H197" s="408" t="str">
        <f t="shared" si="39"/>
        <v>Internship Units</v>
      </c>
      <c r="I197" s="406" t="s">
        <v>140</v>
      </c>
      <c r="J197" s="408" t="str">
        <f t="shared" si="39"/>
        <v xml:space="preserve">Co Funding Option (no selection required unless advised) </v>
      </c>
      <c r="K197" s="421" t="str">
        <f>$K$15</f>
        <v>Internship Period (4 to 6 months per unit)</v>
      </c>
      <c r="L197" s="422"/>
      <c r="M197" s="419" t="str">
        <f t="shared" ref="M197:S197" si="40">M$15</f>
        <v>Stipend Overwrite (if more than $10,000 auto)</v>
      </c>
      <c r="N197" s="423" t="str">
        <f t="shared" si="40"/>
        <v>Stipend  
(Auto - min. $10,000 per internship unit)</v>
      </c>
      <c r="O197" s="402" t="str">
        <f t="shared" si="40"/>
        <v>Research Expenses</v>
      </c>
      <c r="P197" s="402" t="str">
        <f t="shared" si="40"/>
        <v xml:space="preserve">Total Award </v>
      </c>
      <c r="Q197" s="402" t="str">
        <f t="shared" si="40"/>
        <v>Partner Contribution</v>
      </c>
      <c r="R197" s="408" t="str">
        <f t="shared" si="40"/>
        <v xml:space="preserve">Additional Partner contribution </v>
      </c>
      <c r="S197" s="402" t="str">
        <f t="shared" si="40"/>
        <v>University Co-Funding Amount</v>
      </c>
    </row>
    <row r="198" spans="1:19" ht="58.5" customHeight="1" thickBot="1" x14ac:dyDescent="0.3">
      <c r="A198" s="8"/>
      <c r="B198" s="405"/>
      <c r="C198" s="405"/>
      <c r="D198" s="409"/>
      <c r="E198" s="405"/>
      <c r="F198" s="409"/>
      <c r="G198" s="409"/>
      <c r="H198" s="409"/>
      <c r="I198" s="407"/>
      <c r="J198" s="409"/>
      <c r="K198" s="188" t="str">
        <f>$K$16</f>
        <v>Start Date</v>
      </c>
      <c r="L198" s="188" t="str">
        <f>$L$16</f>
        <v>End Date</v>
      </c>
      <c r="M198" s="420"/>
      <c r="N198" s="424"/>
      <c r="O198" s="403"/>
      <c r="P198" s="403"/>
      <c r="Q198" s="403"/>
      <c r="R198" s="409"/>
      <c r="S198" s="403"/>
    </row>
    <row r="199" spans="1:19" ht="24" customHeight="1" x14ac:dyDescent="0.25">
      <c r="A199" s="8"/>
      <c r="B199" s="131" t="str">
        <f t="array" ref="B199">IFERROR(INDEX('Summary '!$B$16:$B$35,SMALL(IF('Summary '!$O$16:$O$35&gt;0,ROW('Summary '!$B$16:$B$35)-ROW('Summary '!B$16)+1),ROWS('Summary '!B$2:'Summary '!B2))),"")</f>
        <v/>
      </c>
      <c r="C199" s="131" t="str">
        <f t="array" ref="C199">IFERROR(INDEX('Summary '!$C$16:$C$35,SMALL(IF('Summary '!$O$16:$O$35&gt;0,ROW('Summary '!$C$16:$C$35)-ROW('Summary '!C$16)+1),ROWS('Summary '!C$2:'Summary '!C2))),"")</f>
        <v/>
      </c>
      <c r="D199" s="131" t="str">
        <f t="array" ref="D199">IFERROR(INDEX('Summary '!$D$16:$D$35,SMALL(IF('Summary '!$O$16:$O$35&gt;0,ROW('Summary '!$D$16:$D$35)-ROW('Summary '!D$16)+1),ROWS('Summary '!D$2:'Summary '!D2))),"")</f>
        <v/>
      </c>
      <c r="E199" s="131" t="str">
        <f t="array" ref="E199">IFERROR(INDEX('Summary '!$E$16:$E$35,SMALL(IF('Summary '!$O$16:$O$35&gt;0,ROW('Summary '!$E$16:$E$35)-ROW('Summary '!E$16)+1),ROWS('Summary '!D$2:'Summary '!D2))),"")</f>
        <v/>
      </c>
      <c r="F199" s="132" t="str">
        <f t="array" ref="F199">IFERROR(INDEX('Summary '!$F$16:$F$35,SMALL(IF('Summary '!$O$16:$O$35&gt;0,ROW('Summary '!$F$16:$F$35)-ROW('Summary '!F$16)+1),ROWS('Summary '!F$2:'Summary '!F2))),"")</f>
        <v/>
      </c>
      <c r="G199" s="132" t="str">
        <f>IF(LEN(H199)&gt;0,'Summary '!$I$3,"")</f>
        <v/>
      </c>
      <c r="H199" s="133" t="str">
        <f t="array" ref="H199">IFERROR(INDEX('Summary '!$O$16:$O$35,SMALL(IF('Summary '!$O$16:$O$35&gt;0,ROW('Summary '!$O$16:$O$35)-ROW('Summary '!O$16)+1),ROWS('Summary '!M$2:'Summary '!M2))),"")</f>
        <v/>
      </c>
      <c r="I199" s="184" t="str">
        <f t="array" ref="I199">IFERROR(INDEX('Summary '!$G$16:$G$35,SMALL(IF('Summary '!$O$16:$O$35&gt;0,ROW('Summary '!$G$16:$G$35)-ROW('Summary '!G$16)+1),ROWS('Summary '!G$2:'Summary '!G2))),"")</f>
        <v/>
      </c>
      <c r="J199" s="45"/>
      <c r="K199" s="302"/>
      <c r="L199" s="302"/>
      <c r="M199" s="223"/>
      <c r="N199" s="186" t="str">
        <f>IF(LEN(H199)&gt;0,IF(ISBLANK(M199),ROUND(IFERROR(VLOOKUP(I199,Stipends!$A$2:$B$28,2,)*H199,10000*H199),4),ROUND(M199,2)),"")</f>
        <v/>
      </c>
      <c r="O199" s="135" t="str">
        <f>IFERROR(ROUND(P199-N199,4),"")</f>
        <v/>
      </c>
      <c r="P199" s="135">
        <f>IFERROR(ROUND(IF(I199="Industrial Post Doc",'Reference worksheet Do NOT edit'!$O$6,IF(I199="College 10k",10000,VLOOKUP(G199,'Reference worksheet Do NOT edit'!$M$4:$O$5,3,FALSE)))*H199+R199,4),0)</f>
        <v>0</v>
      </c>
      <c r="Q199" s="135">
        <f>IFERROR(ROUND(IF(I199="Industrial Post Doc",'Reference worksheet Do NOT edit'!$N$6,IF(I199="College 10k",5000,SUMIF('Reference worksheet Do NOT edit'!$M$4:$M$5,G199,'Reference worksheet Do NOT edit'!$N$4:$N$5)))*H199,4),0)+IF(J199="Industry Co-Funded",(4000*H199),0)</f>
        <v>0</v>
      </c>
      <c r="R199" s="187"/>
      <c r="S199" s="135">
        <f t="shared" ref="S199:S218" si="41">IF(LEN(H199)&lt;1,0,IF(J199="University Co-Funded",(4000*H199),0))</f>
        <v>0</v>
      </c>
    </row>
    <row r="200" spans="1:19" ht="24" customHeight="1" x14ac:dyDescent="0.25">
      <c r="A200" s="8"/>
      <c r="B200" s="131" t="str">
        <f t="array" ref="B200">IFERROR(INDEX('Summary '!$B$16:$B$35,SMALL(IF('Summary '!$O$16:$O$35&gt;0,ROW('Summary '!$B$16:$B$35)-ROW('Summary '!B$16)+1),ROWS('Summary '!B$2:'Summary '!B3))),"")</f>
        <v/>
      </c>
      <c r="C200" s="131" t="str">
        <f t="array" ref="C200">IFERROR(INDEX('Summary '!$C$16:$C$35,SMALL(IF('Summary '!$O$16:$O$35&gt;0,ROW('Summary '!$C$16:$C$35)-ROW('Summary '!C$16)+1),ROWS('Summary '!C$2:'Summary '!C3))),"")</f>
        <v/>
      </c>
      <c r="D200" s="131" t="str">
        <f t="array" ref="D200">IFERROR(INDEX('Summary '!$D$16:$D$35,SMALL(IF('Summary '!$O$16:$O$35&gt;0,ROW('Summary '!$D$16:$D$35)-ROW('Summary '!D$16)+1),ROWS('Summary '!D$2:'Summary '!D3))),"")</f>
        <v/>
      </c>
      <c r="E200" s="131" t="str">
        <f t="array" ref="E200">IFERROR(INDEX('Summary '!$E$16:$E$35,SMALL(IF('Summary '!$O$16:$O$35&gt;0,ROW('Summary '!$E$16:$E$35)-ROW('Summary '!E$16)+1),ROWS('Summary '!D$2:'Summary '!D3))),"")</f>
        <v/>
      </c>
      <c r="F200" s="132" t="str">
        <f t="array" ref="F200">IFERROR(INDEX('Summary '!$F$16:$F$35,SMALL(IF('Summary '!$O$16:$O$35&gt;0,ROW('Summary '!$F$16:$F$35)-ROW('Summary '!F$16)+1),ROWS('Summary '!F$2:'Summary '!F3))),"")</f>
        <v/>
      </c>
      <c r="G200" s="132" t="str">
        <f>IF(LEN(H200)&gt;0,'Summary '!$I$3,"")</f>
        <v/>
      </c>
      <c r="H200" s="133" t="str">
        <f t="array" ref="H200">IFERROR(INDEX('Summary '!$O$16:$O$35,SMALL(IF('Summary '!$O$16:$O$35&gt;0,ROW('Summary '!$O$16:$O$35)-ROW('Summary '!O$16)+1),ROWS('Summary '!M$2:'Summary '!M3))),"")</f>
        <v/>
      </c>
      <c r="I200" s="184" t="str">
        <f t="array" ref="I200">IFERROR(INDEX('Summary '!$G$16:$G$35,SMALL(IF('Summary '!$O$16:$O$35&gt;0,ROW('Summary '!$G$16:$G$35)-ROW('Summary '!G$16)+1),ROWS('Summary '!G$2:'Summary '!G3))),"")</f>
        <v/>
      </c>
      <c r="J200" s="45"/>
      <c r="K200" s="302"/>
      <c r="L200" s="303"/>
      <c r="M200" s="224"/>
      <c r="N200" s="186" t="str">
        <f>IF(LEN(H200)&gt;0,IF(ISBLANK(M200),ROUND(IFERROR(VLOOKUP(I200,Stipends!$A$2:$B$28,2,)*H200,10000*H200),4),ROUND(M200,2)),"")</f>
        <v/>
      </c>
      <c r="O200" s="134" t="str">
        <f t="shared" ref="O200:O218" si="42">IFERROR(ROUND(P200-N200,4),"")</f>
        <v/>
      </c>
      <c r="P200" s="135">
        <f>IFERROR(ROUND(IF(I200="Industrial Post Doc",'Reference worksheet Do NOT edit'!$O$6,IF(I200="College 10k",10000,VLOOKUP(G200,'Reference worksheet Do NOT edit'!$M$4:$O$5,3,FALSE)))*H200+R200,4),0)</f>
        <v>0</v>
      </c>
      <c r="Q200" s="135">
        <f>IFERROR(ROUND(IF(I200="Industrial Post Doc",'Reference worksheet Do NOT edit'!$N$6,IF(I200="College 10k",5000,SUMIF('Reference worksheet Do NOT edit'!$M$4:$M$5,G200,'Reference worksheet Do NOT edit'!$N$4:$N$5)))*H200,4),0)+IF(J200="Industry Co-Funded",(4000*H200),0)</f>
        <v>0</v>
      </c>
      <c r="R200" s="47"/>
      <c r="S200" s="134">
        <f t="shared" si="41"/>
        <v>0</v>
      </c>
    </row>
    <row r="201" spans="1:19" ht="24" customHeight="1" x14ac:dyDescent="0.25">
      <c r="A201" s="8"/>
      <c r="B201" s="131" t="str">
        <f t="array" ref="B201">IFERROR(INDEX('Summary '!$B$16:$B$35,SMALL(IF('Summary '!$O$16:$O$35&gt;0,ROW('Summary '!$B$16:$B$35)-ROW('Summary '!B$16)+1),ROWS('Summary '!B$2:'Summary '!B4))),"")</f>
        <v/>
      </c>
      <c r="C201" s="131" t="str">
        <f t="array" ref="C201">IFERROR(INDEX('Summary '!$C$16:$C$35,SMALL(IF('Summary '!$O$16:$O$35&gt;0,ROW('Summary '!$C$16:$C$35)-ROW('Summary '!C$16)+1),ROWS('Summary '!C$2:'Summary '!C4))),"")</f>
        <v/>
      </c>
      <c r="D201" s="131" t="str">
        <f t="array" ref="D201">IFERROR(INDEX('Summary '!$D$16:$D$35,SMALL(IF('Summary '!$O$16:$O$35&gt;0,ROW('Summary '!$D$16:$D$35)-ROW('Summary '!D$16)+1),ROWS('Summary '!D$2:'Summary '!D4))),"")</f>
        <v/>
      </c>
      <c r="E201" s="131" t="str">
        <f t="array" ref="E201">IFERROR(INDEX('Summary '!$E$16:$E$35,SMALL(IF('Summary '!$O$16:$O$35&gt;0,ROW('Summary '!$E$16:$E$35)-ROW('Summary '!E$16)+1),ROWS('Summary '!D$2:'Summary '!D4))),"")</f>
        <v/>
      </c>
      <c r="F201" s="132" t="str">
        <f t="array" ref="F201">IFERROR(INDEX('Summary '!$F$16:$F$35,SMALL(IF('Summary '!$O$16:$O$35&gt;0,ROW('Summary '!$F$16:$F$35)-ROW('Summary '!F$16)+1),ROWS('Summary '!F$2:'Summary '!F4))),"")</f>
        <v/>
      </c>
      <c r="G201" s="132" t="str">
        <f>IF(LEN(H201)&gt;0,'Summary '!$I$3,"")</f>
        <v/>
      </c>
      <c r="H201" s="133" t="str">
        <f t="array" ref="H201">IFERROR(INDEX('Summary '!$O$16:$O$35,SMALL(IF('Summary '!$O$16:$O$35&gt;0,ROW('Summary '!$O$16:$O$35)-ROW('Summary '!O$16)+1),ROWS('Summary '!M$2:'Summary '!M4))),"")</f>
        <v/>
      </c>
      <c r="I201" s="184" t="str">
        <f t="array" ref="I201">IFERROR(INDEX('Summary '!$G$16:$G$35,SMALL(IF('Summary '!$O$16:$O$35&gt;0,ROW('Summary '!$G$16:$G$35)-ROW('Summary '!G$16)+1),ROWS('Summary '!G$2:'Summary '!G4))),"")</f>
        <v/>
      </c>
      <c r="J201" s="45"/>
      <c r="K201" s="302"/>
      <c r="L201" s="303"/>
      <c r="M201" s="224"/>
      <c r="N201" s="186" t="str">
        <f>IF(LEN(H201)&gt;0,IF(ISBLANK(M201),ROUND(IFERROR(VLOOKUP(I201,Stipends!$A$2:$B$28,2,)*H201,10000*H201),4),ROUND(M201,2)),"")</f>
        <v/>
      </c>
      <c r="O201" s="134" t="str">
        <f t="shared" si="42"/>
        <v/>
      </c>
      <c r="P201" s="135">
        <f>IFERROR(ROUND(IF(I201="Industrial Post Doc",'Reference worksheet Do NOT edit'!$O$6,IF(I201="College 10k",10000,VLOOKUP(G201,'Reference worksheet Do NOT edit'!$M$4:$O$5,3,FALSE)))*H201+R201,4),0)</f>
        <v>0</v>
      </c>
      <c r="Q201" s="135">
        <f>IFERROR(ROUND(IF(I201="Industrial Post Doc",'Reference worksheet Do NOT edit'!$N$6,IF(I201="College 10k",5000,SUMIF('Reference worksheet Do NOT edit'!$M$4:$M$5,G201,'Reference worksheet Do NOT edit'!$N$4:$N$5)))*H201,4),0)+IF(J201="Industry Co-Funded",(4000*H201),0)</f>
        <v>0</v>
      </c>
      <c r="R201" s="47"/>
      <c r="S201" s="134">
        <f t="shared" si="41"/>
        <v>0</v>
      </c>
    </row>
    <row r="202" spans="1:19" ht="24" customHeight="1" x14ac:dyDescent="0.25">
      <c r="A202" s="8"/>
      <c r="B202" s="131" t="str">
        <f t="array" ref="B202">IFERROR(INDEX('Summary '!$B$16:$B$35,SMALL(IF('Summary '!$O$16:$O$35&gt;0,ROW('Summary '!$B$16:$B$35)-ROW('Summary '!B$16)+1),ROWS('Summary '!B$2:'Summary '!B5))),"")</f>
        <v/>
      </c>
      <c r="C202" s="131" t="str">
        <f t="array" ref="C202">IFERROR(INDEX('Summary '!$C$16:$C$35,SMALL(IF('Summary '!$O$16:$O$35&gt;0,ROW('Summary '!$C$16:$C$35)-ROW('Summary '!C$16)+1),ROWS('Summary '!C$2:'Summary '!C5))),"")</f>
        <v/>
      </c>
      <c r="D202" s="131" t="str">
        <f t="array" ref="D202">IFERROR(INDEX('Summary '!$D$16:$D$35,SMALL(IF('Summary '!$O$16:$O$35&gt;0,ROW('Summary '!$D$16:$D$35)-ROW('Summary '!D$16)+1),ROWS('Summary '!D$2:'Summary '!D5))),"")</f>
        <v/>
      </c>
      <c r="E202" s="131" t="str">
        <f t="array" ref="E202">IFERROR(INDEX('Summary '!$E$16:$E$35,SMALL(IF('Summary '!$O$16:$O$35&gt;0,ROW('Summary '!$E$16:$E$35)-ROW('Summary '!E$16)+1),ROWS('Summary '!D$2:'Summary '!D5))),"")</f>
        <v/>
      </c>
      <c r="F202" s="132" t="str">
        <f t="array" ref="F202">IFERROR(INDEX('Summary '!$F$16:$F$35,SMALL(IF('Summary '!$O$16:$O$35&gt;0,ROW('Summary '!$F$16:$F$35)-ROW('Summary '!F$16)+1),ROWS('Summary '!F$2:'Summary '!F5))),"")</f>
        <v/>
      </c>
      <c r="G202" s="132" t="str">
        <f>IF(LEN(H202)&gt;0,'Summary '!$I$3,"")</f>
        <v/>
      </c>
      <c r="H202" s="133" t="str">
        <f t="array" ref="H202">IFERROR(INDEX('Summary '!$O$16:$O$35,SMALL(IF('Summary '!$O$16:$O$35&gt;0,ROW('Summary '!$O$16:$O$35)-ROW('Summary '!O$16)+1),ROWS('Summary '!M$2:'Summary '!M5))),"")</f>
        <v/>
      </c>
      <c r="I202" s="184" t="str">
        <f t="array" ref="I202">IFERROR(INDEX('Summary '!$G$16:$G$35,SMALL(IF('Summary '!$O$16:$O$35&gt;0,ROW('Summary '!$G$16:$G$35)-ROW('Summary '!G$16)+1),ROWS('Summary '!G$2:'Summary '!G5))),"")</f>
        <v/>
      </c>
      <c r="J202" s="45"/>
      <c r="K202" s="302"/>
      <c r="L202" s="303"/>
      <c r="M202" s="224"/>
      <c r="N202" s="186" t="str">
        <f>IF(LEN(H202)&gt;0,IF(ISBLANK(M202),ROUND(IFERROR(VLOOKUP(I202,Stipends!$A$2:$B$28,2,)*H202,10000*H202),4),ROUND(M202,2)),"")</f>
        <v/>
      </c>
      <c r="O202" s="134" t="str">
        <f t="shared" si="42"/>
        <v/>
      </c>
      <c r="P202" s="135">
        <f>IFERROR(ROUND(IF(I202="Industrial Post Doc",'Reference worksheet Do NOT edit'!$O$6,IF(I202="College 10k",10000,VLOOKUP(G202,'Reference worksheet Do NOT edit'!$M$4:$O$5,3,FALSE)))*H202+R202,4),0)</f>
        <v>0</v>
      </c>
      <c r="Q202" s="135">
        <f>IFERROR(ROUND(IF(I202="Industrial Post Doc",'Reference worksheet Do NOT edit'!$N$6,IF(I202="College 10k",5000,SUMIF('Reference worksheet Do NOT edit'!$M$4:$M$5,G202,'Reference worksheet Do NOT edit'!$N$4:$N$5)))*H202,4),0)+IF(J202="Industry Co-Funded",(4000*H202),0)</f>
        <v>0</v>
      </c>
      <c r="R202" s="47"/>
      <c r="S202" s="134">
        <f t="shared" si="41"/>
        <v>0</v>
      </c>
    </row>
    <row r="203" spans="1:19" ht="24" customHeight="1" x14ac:dyDescent="0.25">
      <c r="A203" s="8"/>
      <c r="B203" s="131" t="str">
        <f t="array" ref="B203">IFERROR(INDEX('Summary '!$B$16:$B$35,SMALL(IF('Summary '!$O$16:$O$35&gt;0,ROW('Summary '!$B$16:$B$35)-ROW('Summary '!B$16)+1),ROWS('Summary '!B$2:'Summary '!B6))),"")</f>
        <v/>
      </c>
      <c r="C203" s="131" t="str">
        <f t="array" ref="C203">IFERROR(INDEX('Summary '!$C$16:$C$35,SMALL(IF('Summary '!$O$16:$O$35&gt;0,ROW('Summary '!$C$16:$C$35)-ROW('Summary '!C$16)+1),ROWS('Summary '!C$2:'Summary '!C6))),"")</f>
        <v/>
      </c>
      <c r="D203" s="131" t="str">
        <f t="array" ref="D203">IFERROR(INDEX('Summary '!$D$16:$D$35,SMALL(IF('Summary '!$O$16:$O$35&gt;0,ROW('Summary '!$D$16:$D$35)-ROW('Summary '!D$16)+1),ROWS('Summary '!D$2:'Summary '!D6))),"")</f>
        <v/>
      </c>
      <c r="E203" s="131" t="str">
        <f t="array" ref="E203">IFERROR(INDEX('Summary '!$E$16:$E$35,SMALL(IF('Summary '!$O$16:$O$35&gt;0,ROW('Summary '!$E$16:$E$35)-ROW('Summary '!E$16)+1),ROWS('Summary '!D$2:'Summary '!D6))),"")</f>
        <v/>
      </c>
      <c r="F203" s="132" t="str">
        <f t="array" ref="F203">IFERROR(INDEX('Summary '!$F$16:$F$35,SMALL(IF('Summary '!$O$16:$O$35&gt;0,ROW('Summary '!$F$16:$F$35)-ROW('Summary '!F$16)+1),ROWS('Summary '!F$2:'Summary '!F6))),"")</f>
        <v/>
      </c>
      <c r="G203" s="132" t="str">
        <f>IF(LEN(H203)&gt;0,'Summary '!$I$3,"")</f>
        <v/>
      </c>
      <c r="H203" s="133" t="str">
        <f t="array" ref="H203">IFERROR(INDEX('Summary '!$O$16:$O$35,SMALL(IF('Summary '!$O$16:$O$35&gt;0,ROW('Summary '!$O$16:$O$35)-ROW('Summary '!O$16)+1),ROWS('Summary '!M$2:'Summary '!M6))),"")</f>
        <v/>
      </c>
      <c r="I203" s="184" t="str">
        <f t="array" ref="I203">IFERROR(INDEX('Summary '!$G$16:$G$35,SMALL(IF('Summary '!$O$16:$O$35&gt;0,ROW('Summary '!$G$16:$G$35)-ROW('Summary '!G$16)+1),ROWS('Summary '!G$2:'Summary '!G6))),"")</f>
        <v/>
      </c>
      <c r="J203" s="45"/>
      <c r="K203" s="302"/>
      <c r="L203" s="303"/>
      <c r="M203" s="224"/>
      <c r="N203" s="186" t="str">
        <f>IF(LEN(H203)&gt;0,IF(ISBLANK(M203),ROUND(IFERROR(VLOOKUP(I203,Stipends!$A$2:$B$28,2,)*H203,10000*H203),4),ROUND(M203,2)),"")</f>
        <v/>
      </c>
      <c r="O203" s="134" t="str">
        <f t="shared" si="42"/>
        <v/>
      </c>
      <c r="P203" s="135">
        <f>IFERROR(ROUND(IF(I203="Industrial Post Doc",'Reference worksheet Do NOT edit'!$O$6,IF(I203="College 10k",10000,VLOOKUP(G203,'Reference worksheet Do NOT edit'!$M$4:$O$5,3,FALSE)))*H203+R203,4),0)</f>
        <v>0</v>
      </c>
      <c r="Q203" s="135">
        <f>IFERROR(ROUND(IF(I203="Industrial Post Doc",'Reference worksheet Do NOT edit'!$N$6,IF(I203="College 10k",5000,SUMIF('Reference worksheet Do NOT edit'!$M$4:$M$5,G203,'Reference worksheet Do NOT edit'!$N$4:$N$5)))*H203,4),0)+IF(J203="Industry Co-Funded",(4000*H203),0)</f>
        <v>0</v>
      </c>
      <c r="R203" s="47"/>
      <c r="S203" s="134">
        <f t="shared" si="41"/>
        <v>0</v>
      </c>
    </row>
    <row r="204" spans="1:19" ht="24" customHeight="1" x14ac:dyDescent="0.25">
      <c r="A204" s="8"/>
      <c r="B204" s="131" t="str">
        <f t="array" ref="B204">IFERROR(INDEX('Summary '!$B$16:$B$35,SMALL(IF('Summary '!$O$16:$O$35&gt;0,ROW('Summary '!$B$16:$B$35)-ROW('Summary '!B$16)+1),ROWS('Summary '!B$2:'Summary '!B7))),"")</f>
        <v/>
      </c>
      <c r="C204" s="131" t="str">
        <f t="array" ref="C204">IFERROR(INDEX('Summary '!$C$16:$C$35,SMALL(IF('Summary '!$O$16:$O$35&gt;0,ROW('Summary '!$C$16:$C$35)-ROW('Summary '!C$16)+1),ROWS('Summary '!C$2:'Summary '!C7))),"")</f>
        <v/>
      </c>
      <c r="D204" s="131" t="str">
        <f t="array" ref="D204">IFERROR(INDEX('Summary '!$D$16:$D$35,SMALL(IF('Summary '!$O$16:$O$35&gt;0,ROW('Summary '!$D$16:$D$35)-ROW('Summary '!D$16)+1),ROWS('Summary '!D$2:'Summary '!D7))),"")</f>
        <v/>
      </c>
      <c r="E204" s="131" t="str">
        <f t="array" ref="E204">IFERROR(INDEX('Summary '!$E$16:$E$35,SMALL(IF('Summary '!$O$16:$O$35&gt;0,ROW('Summary '!$E$16:$E$35)-ROW('Summary '!E$16)+1),ROWS('Summary '!D$2:'Summary '!D7))),"")</f>
        <v/>
      </c>
      <c r="F204" s="132" t="str">
        <f t="array" ref="F204">IFERROR(INDEX('Summary '!$F$16:$F$35,SMALL(IF('Summary '!$O$16:$O$35&gt;0,ROW('Summary '!$F$16:$F$35)-ROW('Summary '!F$16)+1),ROWS('Summary '!F$2:'Summary '!F7))),"")</f>
        <v/>
      </c>
      <c r="G204" s="132" t="str">
        <f>IF(LEN(H204)&gt;0,'Summary '!$I$3,"")</f>
        <v/>
      </c>
      <c r="H204" s="133" t="str">
        <f t="array" ref="H204">IFERROR(INDEX('Summary '!$O$16:$O$35,SMALL(IF('Summary '!$O$16:$O$35&gt;0,ROW('Summary '!$O$16:$O$35)-ROW('Summary '!O$16)+1),ROWS('Summary '!M$2:'Summary '!M7))),"")</f>
        <v/>
      </c>
      <c r="I204" s="184" t="str">
        <f t="array" ref="I204">IFERROR(INDEX('Summary '!$G$16:$G$35,SMALL(IF('Summary '!$O$16:$O$35&gt;0,ROW('Summary '!$G$16:$G$35)-ROW('Summary '!G$16)+1),ROWS('Summary '!G$2:'Summary '!G7))),"")</f>
        <v/>
      </c>
      <c r="J204" s="45"/>
      <c r="K204" s="302"/>
      <c r="L204" s="303"/>
      <c r="M204" s="224"/>
      <c r="N204" s="186" t="str">
        <f>IF(LEN(H204)&gt;0,IF(ISBLANK(M204),ROUND(IFERROR(VLOOKUP(I204,Stipends!$A$2:$B$28,2,)*H204,10000*H204),4),ROUND(M204,2)),"")</f>
        <v/>
      </c>
      <c r="O204" s="134" t="str">
        <f t="shared" si="42"/>
        <v/>
      </c>
      <c r="P204" s="135">
        <f>IFERROR(ROUND(IF(I204="Industrial Post Doc",'Reference worksheet Do NOT edit'!$O$6,IF(I204="College 10k",10000,VLOOKUP(G204,'Reference worksheet Do NOT edit'!$M$4:$O$5,3,FALSE)))*H204+R204,4),0)</f>
        <v>0</v>
      </c>
      <c r="Q204" s="135">
        <f>IFERROR(ROUND(IF(I204="Industrial Post Doc",'Reference worksheet Do NOT edit'!$N$6,IF(I204="College 10k",5000,SUMIF('Reference worksheet Do NOT edit'!$M$4:$M$5,G204,'Reference worksheet Do NOT edit'!$N$4:$N$5)))*H204,4),0)+IF(J204="Industry Co-Funded",(4000*H204),0)</f>
        <v>0</v>
      </c>
      <c r="R204" s="47"/>
      <c r="S204" s="134">
        <f t="shared" si="41"/>
        <v>0</v>
      </c>
    </row>
    <row r="205" spans="1:19" ht="24" customHeight="1" x14ac:dyDescent="0.25">
      <c r="A205" s="8"/>
      <c r="B205" s="131" t="str">
        <f t="array" ref="B205">IFERROR(INDEX('Summary '!$B$16:$B$35,SMALL(IF('Summary '!$O$16:$O$35&gt;0,ROW('Summary '!$B$16:$B$35)-ROW('Summary '!B$16)+1),ROWS('Summary '!B$2:'Summary '!B8))),"")</f>
        <v/>
      </c>
      <c r="C205" s="131" t="str">
        <f t="array" ref="C205">IFERROR(INDEX('Summary '!$C$16:$C$35,SMALL(IF('Summary '!$O$16:$O$35&gt;0,ROW('Summary '!$C$16:$C$35)-ROW('Summary '!C$16)+1),ROWS('Summary '!C$2:'Summary '!C8))),"")</f>
        <v/>
      </c>
      <c r="D205" s="131" t="str">
        <f t="array" ref="D205">IFERROR(INDEX('Summary '!$D$16:$D$35,SMALL(IF('Summary '!$O$16:$O$35&gt;0,ROW('Summary '!$D$16:$D$35)-ROW('Summary '!D$16)+1),ROWS('Summary '!D$2:'Summary '!D8))),"")</f>
        <v/>
      </c>
      <c r="E205" s="131" t="str">
        <f t="array" ref="E205">IFERROR(INDEX('Summary '!$E$16:$E$35,SMALL(IF('Summary '!$O$16:$O$35&gt;0,ROW('Summary '!$E$16:$E$35)-ROW('Summary '!E$16)+1),ROWS('Summary '!D$2:'Summary '!D8))),"")</f>
        <v/>
      </c>
      <c r="F205" s="132" t="str">
        <f t="array" ref="F205">IFERROR(INDEX('Summary '!$F$16:$F$35,SMALL(IF('Summary '!$O$16:$O$35&gt;0,ROW('Summary '!$F$16:$F$35)-ROW('Summary '!F$16)+1),ROWS('Summary '!F$2:'Summary '!F8))),"")</f>
        <v/>
      </c>
      <c r="G205" s="132" t="str">
        <f>IF(LEN(H205)&gt;0,'Summary '!$I$3,"")</f>
        <v/>
      </c>
      <c r="H205" s="133" t="str">
        <f t="array" ref="H205">IFERROR(INDEX('Summary '!$O$16:$O$35,SMALL(IF('Summary '!$O$16:$O$35&gt;0,ROW('Summary '!$O$16:$O$35)-ROW('Summary '!O$16)+1),ROWS('Summary '!M$2:'Summary '!M8))),"")</f>
        <v/>
      </c>
      <c r="I205" s="184" t="str">
        <f t="array" ref="I205">IFERROR(INDEX('Summary '!$G$16:$G$35,SMALL(IF('Summary '!$O$16:$O$35&gt;0,ROW('Summary '!$G$16:$G$35)-ROW('Summary '!G$16)+1),ROWS('Summary '!G$2:'Summary '!G8))),"")</f>
        <v/>
      </c>
      <c r="J205" s="45"/>
      <c r="K205" s="302"/>
      <c r="L205" s="303"/>
      <c r="M205" s="224"/>
      <c r="N205" s="186" t="str">
        <f>IF(LEN(H205)&gt;0,IF(ISBLANK(M205),ROUND(IFERROR(VLOOKUP(I205,Stipends!$A$2:$B$28,2,)*H205,10000*H205),4),ROUND(M205,2)),"")</f>
        <v/>
      </c>
      <c r="O205" s="134" t="str">
        <f t="shared" si="42"/>
        <v/>
      </c>
      <c r="P205" s="135">
        <f>IFERROR(ROUND(IF(I205="Industrial Post Doc",'Reference worksheet Do NOT edit'!$O$6,IF(I205="College 10k",10000,VLOOKUP(G205,'Reference worksheet Do NOT edit'!$M$4:$O$5,3,FALSE)))*H205+R205,4),0)</f>
        <v>0</v>
      </c>
      <c r="Q205" s="135">
        <f>IFERROR(ROUND(IF(I205="Industrial Post Doc",'Reference worksheet Do NOT edit'!$N$6,IF(I205="College 10k",5000,SUMIF('Reference worksheet Do NOT edit'!$M$4:$M$5,G205,'Reference worksheet Do NOT edit'!$N$4:$N$5)))*H205,4),0)+IF(J205="Industry Co-Funded",(4000*H205),0)</f>
        <v>0</v>
      </c>
      <c r="R205" s="47"/>
      <c r="S205" s="134">
        <f t="shared" si="41"/>
        <v>0</v>
      </c>
    </row>
    <row r="206" spans="1:19" ht="24" customHeight="1" x14ac:dyDescent="0.25">
      <c r="A206" s="8"/>
      <c r="B206" s="131" t="str">
        <f t="array" ref="B206">IFERROR(INDEX('Summary '!$B$16:$B$35,SMALL(IF('Summary '!$O$16:$O$35&gt;0,ROW('Summary '!$B$16:$B$35)-ROW('Summary '!B$16)+1),ROWS('Summary '!B$2:'Summary '!B9))),"")</f>
        <v/>
      </c>
      <c r="C206" s="131" t="str">
        <f t="array" ref="C206">IFERROR(INDEX('Summary '!$C$16:$C$35,SMALL(IF('Summary '!$O$16:$O$35&gt;0,ROW('Summary '!$C$16:$C$35)-ROW('Summary '!C$16)+1),ROWS('Summary '!C$2:'Summary '!C9))),"")</f>
        <v/>
      </c>
      <c r="D206" s="131" t="str">
        <f t="array" ref="D206">IFERROR(INDEX('Summary '!$D$16:$D$35,SMALL(IF('Summary '!$O$16:$O$35&gt;0,ROW('Summary '!$D$16:$D$35)-ROW('Summary '!D$16)+1),ROWS('Summary '!D$2:'Summary '!D9))),"")</f>
        <v/>
      </c>
      <c r="E206" s="131" t="str">
        <f t="array" ref="E206">IFERROR(INDEX('Summary '!$E$16:$E$35,SMALL(IF('Summary '!$O$16:$O$35&gt;0,ROW('Summary '!$E$16:$E$35)-ROW('Summary '!E$16)+1),ROWS('Summary '!D$2:'Summary '!D9))),"")</f>
        <v/>
      </c>
      <c r="F206" s="132" t="str">
        <f t="array" ref="F206">IFERROR(INDEX('Summary '!$F$16:$F$35,SMALL(IF('Summary '!$O$16:$O$35&gt;0,ROW('Summary '!$F$16:$F$35)-ROW('Summary '!F$16)+1),ROWS('Summary '!F$2:'Summary '!F9))),"")</f>
        <v/>
      </c>
      <c r="G206" s="132" t="str">
        <f>IF(LEN(H206)&gt;0,'Summary '!$I$3,"")</f>
        <v/>
      </c>
      <c r="H206" s="133" t="str">
        <f t="array" ref="H206">IFERROR(INDEX('Summary '!$O$16:$O$35,SMALL(IF('Summary '!$O$16:$O$35&gt;0,ROW('Summary '!$O$16:$O$35)-ROW('Summary '!O$16)+1),ROWS('Summary '!M$2:'Summary '!M9))),"")</f>
        <v/>
      </c>
      <c r="I206" s="184" t="str">
        <f t="array" ref="I206">IFERROR(INDEX('Summary '!$G$16:$G$35,SMALL(IF('Summary '!$O$16:$O$35&gt;0,ROW('Summary '!$G$16:$G$35)-ROW('Summary '!G$16)+1),ROWS('Summary '!G$2:'Summary '!G9))),"")</f>
        <v/>
      </c>
      <c r="J206" s="45"/>
      <c r="K206" s="302"/>
      <c r="L206" s="303"/>
      <c r="M206" s="224"/>
      <c r="N206" s="186" t="str">
        <f>IF(LEN(H206)&gt;0,IF(ISBLANK(M206),ROUND(IFERROR(VLOOKUP(I206,Stipends!$A$2:$B$28,2,)*H206,10000*H206),4),ROUND(M206,2)),"")</f>
        <v/>
      </c>
      <c r="O206" s="134" t="str">
        <f t="shared" si="42"/>
        <v/>
      </c>
      <c r="P206" s="135">
        <f>IFERROR(ROUND(IF(I206="Industrial Post Doc",'Reference worksheet Do NOT edit'!$O$6,IF(I206="College 10k",10000,VLOOKUP(G206,'Reference worksheet Do NOT edit'!$M$4:$O$5,3,FALSE)))*H206+R206,4),0)</f>
        <v>0</v>
      </c>
      <c r="Q206" s="135">
        <f>IFERROR(ROUND(IF(I206="Industrial Post Doc",'Reference worksheet Do NOT edit'!$N$6,IF(I206="College 10k",5000,SUMIF('Reference worksheet Do NOT edit'!$M$4:$M$5,G206,'Reference worksheet Do NOT edit'!$N$4:$N$5)))*H206,4),0)+IF(J206="Industry Co-Funded",(4000*H206),0)</f>
        <v>0</v>
      </c>
      <c r="R206" s="47"/>
      <c r="S206" s="134">
        <f t="shared" si="41"/>
        <v>0</v>
      </c>
    </row>
    <row r="207" spans="1:19" ht="24" customHeight="1" x14ac:dyDescent="0.25">
      <c r="A207" s="8"/>
      <c r="B207" s="131" t="str">
        <f t="array" ref="B207">IFERROR(INDEX('Summary '!$B$16:$B$35,SMALL(IF('Summary '!$O$16:$O$35&gt;0,ROW('Summary '!$B$16:$B$35)-ROW('Summary '!B$16)+1),ROWS('Summary '!B$2:'Summary '!B10))),"")</f>
        <v/>
      </c>
      <c r="C207" s="131" t="str">
        <f t="array" ref="C207">IFERROR(INDEX('Summary '!$C$16:$C$35,SMALL(IF('Summary '!$O$16:$O$35&gt;0,ROW('Summary '!$C$16:$C$35)-ROW('Summary '!C$16)+1),ROWS('Summary '!C$2:'Summary '!C10))),"")</f>
        <v/>
      </c>
      <c r="D207" s="131" t="str">
        <f t="array" ref="D207">IFERROR(INDEX('Summary '!$D$16:$D$35,SMALL(IF('Summary '!$O$16:$O$35&gt;0,ROW('Summary '!$D$16:$D$35)-ROW('Summary '!D$16)+1),ROWS('Summary '!D$2:'Summary '!D10))),"")</f>
        <v/>
      </c>
      <c r="E207" s="131" t="str">
        <f t="array" ref="E207">IFERROR(INDEX('Summary '!$E$16:$E$35,SMALL(IF('Summary '!$O$16:$O$35&gt;0,ROW('Summary '!$E$16:$E$35)-ROW('Summary '!E$16)+1),ROWS('Summary '!D$2:'Summary '!D10))),"")</f>
        <v/>
      </c>
      <c r="F207" s="132" t="str">
        <f t="array" ref="F207">IFERROR(INDEX('Summary '!$F$16:$F$35,SMALL(IF('Summary '!$O$16:$O$35&gt;0,ROW('Summary '!$F$16:$F$35)-ROW('Summary '!F$16)+1),ROWS('Summary '!F$2:'Summary '!F10))),"")</f>
        <v/>
      </c>
      <c r="G207" s="132" t="str">
        <f>IF(LEN(H207)&gt;0,'Summary '!$I$3,"")</f>
        <v/>
      </c>
      <c r="H207" s="133" t="str">
        <f t="array" ref="H207">IFERROR(INDEX('Summary '!$O$16:$O$35,SMALL(IF('Summary '!$O$16:$O$35&gt;0,ROW('Summary '!$O$16:$O$35)-ROW('Summary '!O$16)+1),ROWS('Summary '!M$2:'Summary '!M10))),"")</f>
        <v/>
      </c>
      <c r="I207" s="184" t="str">
        <f t="array" ref="I207">IFERROR(INDEX('Summary '!$G$16:$G$35,SMALL(IF('Summary '!$O$16:$O$35&gt;0,ROW('Summary '!$G$16:$G$35)-ROW('Summary '!G$16)+1),ROWS('Summary '!G$2:'Summary '!G10))),"")</f>
        <v/>
      </c>
      <c r="J207" s="45"/>
      <c r="K207" s="302"/>
      <c r="L207" s="303"/>
      <c r="M207" s="224"/>
      <c r="N207" s="186" t="str">
        <f>IF(LEN(H207)&gt;0,IF(ISBLANK(M207),ROUND(IFERROR(VLOOKUP(I207,Stipends!$A$2:$B$28,2,)*H207,10000*H207),4),ROUND(M207,2)),"")</f>
        <v/>
      </c>
      <c r="O207" s="134" t="str">
        <f t="shared" si="42"/>
        <v/>
      </c>
      <c r="P207" s="135">
        <f>IFERROR(ROUND(IF(I207="Industrial Post Doc",'Reference worksheet Do NOT edit'!$O$6,IF(I207="College 10k",10000,VLOOKUP(G207,'Reference worksheet Do NOT edit'!$M$4:$O$5,3,FALSE)))*H207+R207,4),0)</f>
        <v>0</v>
      </c>
      <c r="Q207" s="135">
        <f>IFERROR(ROUND(IF(I207="Industrial Post Doc",'Reference worksheet Do NOT edit'!$N$6,IF(I207="College 10k",5000,SUMIF('Reference worksheet Do NOT edit'!$M$4:$M$5,G207,'Reference worksheet Do NOT edit'!$N$4:$N$5)))*H207,4),0)+IF(J207="Industry Co-Funded",(4000*H207),0)</f>
        <v>0</v>
      </c>
      <c r="R207" s="47"/>
      <c r="S207" s="134">
        <f t="shared" si="41"/>
        <v>0</v>
      </c>
    </row>
    <row r="208" spans="1:19" ht="24" customHeight="1" x14ac:dyDescent="0.25">
      <c r="A208" s="8"/>
      <c r="B208" s="131" t="str">
        <f t="array" ref="B208">IFERROR(INDEX('Summary '!$B$16:$B$35,SMALL(IF('Summary '!$O$16:$O$35&gt;0,ROW('Summary '!$B$16:$B$35)-ROW('Summary '!B$16)+1),ROWS('Summary '!B$2:'Summary '!B11))),"")</f>
        <v/>
      </c>
      <c r="C208" s="131" t="str">
        <f t="array" ref="C208">IFERROR(INDEX('Summary '!$C$16:$C$35,SMALL(IF('Summary '!$O$16:$O$35&gt;0,ROW('Summary '!$C$16:$C$35)-ROW('Summary '!C$16)+1),ROWS('Summary '!C$2:'Summary '!C11))),"")</f>
        <v/>
      </c>
      <c r="D208" s="131" t="str">
        <f t="array" ref="D208">IFERROR(INDEX('Summary '!$D$16:$D$35,SMALL(IF('Summary '!$O$16:$O$35&gt;0,ROW('Summary '!$D$16:$D$35)-ROW('Summary '!D$16)+1),ROWS('Summary '!D$2:'Summary '!D11))),"")</f>
        <v/>
      </c>
      <c r="E208" s="131" t="str">
        <f t="array" ref="E208">IFERROR(INDEX('Summary '!$E$16:$E$35,SMALL(IF('Summary '!$O$16:$O$35&gt;0,ROW('Summary '!$E$16:$E$35)-ROW('Summary '!E$16)+1),ROWS('Summary '!D$2:'Summary '!D11))),"")</f>
        <v/>
      </c>
      <c r="F208" s="132" t="str">
        <f t="array" ref="F208">IFERROR(INDEX('Summary '!$F$16:$F$35,SMALL(IF('Summary '!$O$16:$O$35&gt;0,ROW('Summary '!$F$16:$F$35)-ROW('Summary '!F$16)+1),ROWS('Summary '!F$2:'Summary '!F11))),"")</f>
        <v/>
      </c>
      <c r="G208" s="132" t="str">
        <f>IF(LEN(H208)&gt;0,'Summary '!$I$3,"")</f>
        <v/>
      </c>
      <c r="H208" s="133" t="str">
        <f t="array" ref="H208">IFERROR(INDEX('Summary '!$O$16:$O$35,SMALL(IF('Summary '!$O$16:$O$35&gt;0,ROW('Summary '!$O$16:$O$35)-ROW('Summary '!O$16)+1),ROWS('Summary '!M$2:'Summary '!M11))),"")</f>
        <v/>
      </c>
      <c r="I208" s="184" t="str">
        <f t="array" ref="I208">IFERROR(INDEX('Summary '!$G$16:$G$35,SMALL(IF('Summary '!$O$16:$O$35&gt;0,ROW('Summary '!$G$16:$G$35)-ROW('Summary '!G$16)+1),ROWS('Summary '!G$2:'Summary '!G11))),"")</f>
        <v/>
      </c>
      <c r="J208" s="45"/>
      <c r="K208" s="302"/>
      <c r="L208" s="303"/>
      <c r="M208" s="224"/>
      <c r="N208" s="186" t="str">
        <f>IF(LEN(H208)&gt;0,IF(ISBLANK(M208),ROUND(IFERROR(VLOOKUP(I208,Stipends!$A$2:$B$28,2,)*H208,10000*H208),4),ROUND(M208,2)),"")</f>
        <v/>
      </c>
      <c r="O208" s="134" t="str">
        <f t="shared" si="42"/>
        <v/>
      </c>
      <c r="P208" s="135">
        <f>IFERROR(ROUND(IF(I208="Industrial Post Doc",'Reference worksheet Do NOT edit'!$O$6,IF(I208="College 10k",10000,VLOOKUP(G208,'Reference worksheet Do NOT edit'!$M$4:$O$5,3,FALSE)))*H208+R208,4),0)</f>
        <v>0</v>
      </c>
      <c r="Q208" s="135">
        <f>IFERROR(ROUND(IF(I208="Industrial Post Doc",'Reference worksheet Do NOT edit'!$N$6,IF(I208="College 10k",5000,SUMIF('Reference worksheet Do NOT edit'!$M$4:$M$5,G208,'Reference worksheet Do NOT edit'!$N$4:$N$5)))*H208,4),0)+IF(J208="Industry Co-Funded",(4000*H208),0)</f>
        <v>0</v>
      </c>
      <c r="R208" s="47"/>
      <c r="S208" s="134">
        <f t="shared" si="41"/>
        <v>0</v>
      </c>
    </row>
    <row r="209" spans="1:19" ht="24" customHeight="1" x14ac:dyDescent="0.25">
      <c r="A209" s="8"/>
      <c r="B209" s="131" t="str">
        <f t="array" ref="B209">IFERROR(INDEX('Summary '!$B$16:$B$35,SMALL(IF('Summary '!$O$16:$O$35&gt;0,ROW('Summary '!$B$16:$B$35)-ROW('Summary '!B$16)+1),ROWS('Summary '!B$2:'Summary '!B12))),"")</f>
        <v/>
      </c>
      <c r="C209" s="131" t="str">
        <f t="array" ref="C209">IFERROR(INDEX('Summary '!$C$16:$C$35,SMALL(IF('Summary '!$O$16:$O$35&gt;0,ROW('Summary '!$C$16:$C$35)-ROW('Summary '!C$16)+1),ROWS('Summary '!C$2:'Summary '!C12))),"")</f>
        <v/>
      </c>
      <c r="D209" s="131" t="str">
        <f t="array" ref="D209">IFERROR(INDEX('Summary '!$D$16:$D$35,SMALL(IF('Summary '!$O$16:$O$35&gt;0,ROW('Summary '!$D$16:$D$35)-ROW('Summary '!D$16)+1),ROWS('Summary '!D$2:'Summary '!D12))),"")</f>
        <v/>
      </c>
      <c r="E209" s="131" t="str">
        <f t="array" ref="E209">IFERROR(INDEX('Summary '!$E$16:$E$35,SMALL(IF('Summary '!$O$16:$O$35&gt;0,ROW('Summary '!$E$16:$E$35)-ROW('Summary '!E$16)+1),ROWS('Summary '!D$2:'Summary '!D12))),"")</f>
        <v/>
      </c>
      <c r="F209" s="132" t="str">
        <f t="array" ref="F209">IFERROR(INDEX('Summary '!$F$16:$F$35,SMALL(IF('Summary '!$O$16:$O$35&gt;0,ROW('Summary '!$F$16:$F$35)-ROW('Summary '!F$16)+1),ROWS('Summary '!F$2:'Summary '!F12))),"")</f>
        <v/>
      </c>
      <c r="G209" s="132" t="str">
        <f>IF(LEN(H209)&gt;0,'Summary '!$I$3,"")</f>
        <v/>
      </c>
      <c r="H209" s="133" t="str">
        <f t="array" ref="H209">IFERROR(INDEX('Summary '!$O$16:$O$35,SMALL(IF('Summary '!$O$16:$O$35&gt;0,ROW('Summary '!$O$16:$O$35)-ROW('Summary '!O$16)+1),ROWS('Summary '!M$2:'Summary '!M12))),"")</f>
        <v/>
      </c>
      <c r="I209" s="184" t="str">
        <f t="array" ref="I209">IFERROR(INDEX('Summary '!$G$16:$G$35,SMALL(IF('Summary '!$O$16:$O$35&gt;0,ROW('Summary '!$G$16:$G$35)-ROW('Summary '!G$16)+1),ROWS('Summary '!G$2:'Summary '!G12))),"")</f>
        <v/>
      </c>
      <c r="J209" s="45"/>
      <c r="K209" s="302"/>
      <c r="L209" s="303"/>
      <c r="M209" s="224"/>
      <c r="N209" s="186" t="str">
        <f>IF(LEN(H209)&gt;0,IF(ISBLANK(M209),ROUND(IFERROR(VLOOKUP(I209,Stipends!$A$2:$B$28,2,)*H209,10000*H209),4),ROUND(M209,2)),"")</f>
        <v/>
      </c>
      <c r="O209" s="134" t="str">
        <f t="shared" si="42"/>
        <v/>
      </c>
      <c r="P209" s="135">
        <f>IFERROR(ROUND(IF(I209="Industrial Post Doc",'Reference worksheet Do NOT edit'!$O$6,IF(I209="College 10k",10000,VLOOKUP(G209,'Reference worksheet Do NOT edit'!$M$4:$O$5,3,FALSE)))*H209+R209,4),0)</f>
        <v>0</v>
      </c>
      <c r="Q209" s="135">
        <f>IFERROR(ROUND(IF(I209="Industrial Post Doc",'Reference worksheet Do NOT edit'!$N$6,IF(I209="College 10k",5000,SUMIF('Reference worksheet Do NOT edit'!$M$4:$M$5,G209,'Reference worksheet Do NOT edit'!$N$4:$N$5)))*H209,4),0)+IF(J209="Industry Co-Funded",(4000*H209),0)</f>
        <v>0</v>
      </c>
      <c r="R209" s="47"/>
      <c r="S209" s="134">
        <f t="shared" si="41"/>
        <v>0</v>
      </c>
    </row>
    <row r="210" spans="1:19" ht="24" customHeight="1" x14ac:dyDescent="0.25">
      <c r="A210" s="8"/>
      <c r="B210" s="131" t="str">
        <f t="array" ref="B210">IFERROR(INDEX('Summary '!$B$16:$B$35,SMALL(IF('Summary '!$O$16:$O$35&gt;0,ROW('Summary '!$B$16:$B$35)-ROW('Summary '!B$16)+1),ROWS('Summary '!B$2:'Summary '!B13))),"")</f>
        <v/>
      </c>
      <c r="C210" s="131" t="str">
        <f t="array" ref="C210">IFERROR(INDEX('Summary '!$C$16:$C$35,SMALL(IF('Summary '!$O$16:$O$35&gt;0,ROW('Summary '!$C$16:$C$35)-ROW('Summary '!C$16)+1),ROWS('Summary '!C$2:'Summary '!C13))),"")</f>
        <v/>
      </c>
      <c r="D210" s="131" t="str">
        <f t="array" ref="D210">IFERROR(INDEX('Summary '!$D$16:$D$35,SMALL(IF('Summary '!$O$16:$O$35&gt;0,ROW('Summary '!$D$16:$D$35)-ROW('Summary '!D$16)+1),ROWS('Summary '!D$2:'Summary '!D13))),"")</f>
        <v/>
      </c>
      <c r="E210" s="131" t="str">
        <f t="array" ref="E210">IFERROR(INDEX('Summary '!$E$16:$E$35,SMALL(IF('Summary '!$O$16:$O$35&gt;0,ROW('Summary '!$E$16:$E$35)-ROW('Summary '!E$16)+1),ROWS('Summary '!D$2:'Summary '!D13))),"")</f>
        <v/>
      </c>
      <c r="F210" s="132" t="str">
        <f t="array" ref="F210">IFERROR(INDEX('Summary '!$F$16:$F$35,SMALL(IF('Summary '!$O$16:$O$35&gt;0,ROW('Summary '!$F$16:$F$35)-ROW('Summary '!F$16)+1),ROWS('Summary '!F$2:'Summary '!F13))),"")</f>
        <v/>
      </c>
      <c r="G210" s="132" t="str">
        <f>IF(LEN(H210)&gt;0,'Summary '!$I$3,"")</f>
        <v/>
      </c>
      <c r="H210" s="133" t="str">
        <f t="array" ref="H210">IFERROR(INDEX('Summary '!$O$16:$O$35,SMALL(IF('Summary '!$O$16:$O$35&gt;0,ROW('Summary '!$O$16:$O$35)-ROW('Summary '!O$16)+1),ROWS('Summary '!M$2:'Summary '!M13))),"")</f>
        <v/>
      </c>
      <c r="I210" s="184" t="str">
        <f t="array" ref="I210">IFERROR(INDEX('Summary '!$G$16:$G$35,SMALL(IF('Summary '!$O$16:$O$35&gt;0,ROW('Summary '!$G$16:$G$35)-ROW('Summary '!G$16)+1),ROWS('Summary '!G$2:'Summary '!G13))),"")</f>
        <v/>
      </c>
      <c r="J210" s="45"/>
      <c r="K210" s="302"/>
      <c r="L210" s="303"/>
      <c r="M210" s="224"/>
      <c r="N210" s="186" t="str">
        <f>IF(LEN(H210)&gt;0,IF(ISBLANK(M210),ROUND(IFERROR(VLOOKUP(I210,Stipends!$A$2:$B$28,2,)*H210,10000*H210),4),ROUND(M210,2)),"")</f>
        <v/>
      </c>
      <c r="O210" s="134" t="str">
        <f t="shared" si="42"/>
        <v/>
      </c>
      <c r="P210" s="135">
        <f>IFERROR(ROUND(IF(I210="Industrial Post Doc",'Reference worksheet Do NOT edit'!$O$6,IF(I210="College 10k",10000,VLOOKUP(G210,'Reference worksheet Do NOT edit'!$M$4:$O$5,3,FALSE)))*H210+R210,4),0)</f>
        <v>0</v>
      </c>
      <c r="Q210" s="135">
        <f>IFERROR(ROUND(IF(I210="Industrial Post Doc",'Reference worksheet Do NOT edit'!$N$6,IF(I210="College 10k",5000,SUMIF('Reference worksheet Do NOT edit'!$M$4:$M$5,G210,'Reference worksheet Do NOT edit'!$N$4:$N$5)))*H210,4),0)+IF(J210="Industry Co-Funded",(4000*H210),0)</f>
        <v>0</v>
      </c>
      <c r="R210" s="47"/>
      <c r="S210" s="134">
        <f t="shared" si="41"/>
        <v>0</v>
      </c>
    </row>
    <row r="211" spans="1:19" ht="24" customHeight="1" x14ac:dyDescent="0.25">
      <c r="A211" s="8"/>
      <c r="B211" s="131" t="str">
        <f t="array" ref="B211">IFERROR(INDEX('Summary '!$B$16:$B$35,SMALL(IF('Summary '!$O$16:$O$35&gt;0,ROW('Summary '!$B$16:$B$35)-ROW('Summary '!B$16)+1),ROWS('Summary '!B$2:'Summary '!B14))),"")</f>
        <v/>
      </c>
      <c r="C211" s="131" t="str">
        <f t="array" ref="C211">IFERROR(INDEX('Summary '!$C$16:$C$35,SMALL(IF('Summary '!$O$16:$O$35&gt;0,ROW('Summary '!$C$16:$C$35)-ROW('Summary '!C$16)+1),ROWS('Summary '!C$2:'Summary '!C14))),"")</f>
        <v/>
      </c>
      <c r="D211" s="131" t="str">
        <f t="array" ref="D211">IFERROR(INDEX('Summary '!$D$16:$D$35,SMALL(IF('Summary '!$O$16:$O$35&gt;0,ROW('Summary '!$D$16:$D$35)-ROW('Summary '!D$16)+1),ROWS('Summary '!D$2:'Summary '!D14))),"")</f>
        <v/>
      </c>
      <c r="E211" s="131" t="str">
        <f t="array" ref="E211">IFERROR(INDEX('Summary '!$E$16:$E$35,SMALL(IF('Summary '!$O$16:$O$35&gt;0,ROW('Summary '!$E$16:$E$35)-ROW('Summary '!E$16)+1),ROWS('Summary '!D$2:'Summary '!D14))),"")</f>
        <v/>
      </c>
      <c r="F211" s="132" t="str">
        <f t="array" ref="F211">IFERROR(INDEX('Summary '!$F$16:$F$35,SMALL(IF('Summary '!$O$16:$O$35&gt;0,ROW('Summary '!$F$16:$F$35)-ROW('Summary '!F$16)+1),ROWS('Summary '!F$2:'Summary '!F14))),"")</f>
        <v/>
      </c>
      <c r="G211" s="132" t="str">
        <f>IF(LEN(H211)&gt;0,'Summary '!$I$3,"")</f>
        <v/>
      </c>
      <c r="H211" s="133" t="str">
        <f t="array" ref="H211">IFERROR(INDEX('Summary '!$O$16:$O$35,SMALL(IF('Summary '!$O$16:$O$35&gt;0,ROW('Summary '!$O$16:$O$35)-ROW('Summary '!O$16)+1),ROWS('Summary '!M$2:'Summary '!N14))),"")</f>
        <v/>
      </c>
      <c r="I211" s="184" t="str">
        <f t="array" ref="I211">IFERROR(INDEX('Summary '!$G$16:$G$35,SMALL(IF('Summary '!$O$16:$O$35&gt;0,ROW('Summary '!$G$16:$G$35)-ROW('Summary '!G$16)+1),ROWS('Summary '!G$2:'Summary '!G14))),"")</f>
        <v/>
      </c>
      <c r="J211" s="45"/>
      <c r="K211" s="302"/>
      <c r="L211" s="303"/>
      <c r="M211" s="224"/>
      <c r="N211" s="186" t="str">
        <f>IF(LEN(H211)&gt;0,IF(ISBLANK(M211),ROUND(IFERROR(VLOOKUP(I211,Stipends!$A$2:$B$28,2,)*H211,10000*H211),4),ROUND(M211,2)),"")</f>
        <v/>
      </c>
      <c r="O211" s="134" t="str">
        <f t="shared" si="42"/>
        <v/>
      </c>
      <c r="P211" s="135">
        <f>IFERROR(ROUND(IF(I211="Industrial Post Doc",'Reference worksheet Do NOT edit'!$O$6,IF(I211="College 10k",10000,VLOOKUP(G211,'Reference worksheet Do NOT edit'!$M$4:$O$5,3,FALSE)))*H211+R211,4),0)</f>
        <v>0</v>
      </c>
      <c r="Q211" s="135">
        <f>IFERROR(ROUND(IF(I211="Industrial Post Doc",'Reference worksheet Do NOT edit'!$N$6,IF(I211="College 10k",5000,SUMIF('Reference worksheet Do NOT edit'!$M$4:$M$5,G211,'Reference worksheet Do NOT edit'!$N$4:$N$5)))*H211,4),0)+IF(J211="Industry Co-Funded",(4000*H211),0)</f>
        <v>0</v>
      </c>
      <c r="R211" s="47"/>
      <c r="S211" s="134">
        <f t="shared" si="41"/>
        <v>0</v>
      </c>
    </row>
    <row r="212" spans="1:19" ht="24" customHeight="1" x14ac:dyDescent="0.25">
      <c r="A212" s="8"/>
      <c r="B212" s="131" t="str">
        <f t="array" ref="B212">IFERROR(INDEX('Summary '!$B$16:$B$35,SMALL(IF('Summary '!$O$16:$O$35&gt;0,ROW('Summary '!$B$16:$B$35)-ROW('Summary '!B$16)+1),ROWS('Summary '!B$2:'Summary '!B15))),"")</f>
        <v/>
      </c>
      <c r="C212" s="131" t="str">
        <f t="array" ref="C212">IFERROR(INDEX('Summary '!$C$16:$C$35,SMALL(IF('Summary '!$O$16:$O$35&gt;0,ROW('Summary '!$C$16:$C$35)-ROW('Summary '!C$16)+1),ROWS('Summary '!C$2:'Summary '!C15))),"")</f>
        <v/>
      </c>
      <c r="D212" s="131" t="str">
        <f t="array" ref="D212">IFERROR(INDEX('Summary '!$D$16:$D$35,SMALL(IF('Summary '!$O$16:$O$35&gt;0,ROW('Summary '!$D$16:$D$35)-ROW('Summary '!D$16)+1),ROWS('Summary '!D$2:'Summary '!D15))),"")</f>
        <v/>
      </c>
      <c r="E212" s="131" t="str">
        <f t="array" ref="E212">IFERROR(INDEX('Summary '!$E$16:$E$35,SMALL(IF('Summary '!$O$16:$O$35&gt;0,ROW('Summary '!$E$16:$E$35)-ROW('Summary '!E$16)+1),ROWS('Summary '!D$2:'Summary '!D15))),"")</f>
        <v/>
      </c>
      <c r="F212" s="132" t="str">
        <f t="array" ref="F212">IFERROR(INDEX('Summary '!$F$16:$F$35,SMALL(IF('Summary '!$O$16:$O$35&gt;0,ROW('Summary '!$F$16:$F$35)-ROW('Summary '!F$16)+1),ROWS('Summary '!F$2:'Summary '!F15))),"")</f>
        <v/>
      </c>
      <c r="G212" s="132" t="str">
        <f>IF(LEN(H212)&gt;0,'Summary '!$I$3,"")</f>
        <v/>
      </c>
      <c r="H212" s="133" t="str">
        <f t="array" ref="H212">IFERROR(INDEX('Summary '!$O$16:$O$35,SMALL(IF('Summary '!$O$16:$O$35&gt;0,ROW('Summary '!$O$16:$O$35)-ROW('Summary '!O$16)+1),ROWS('Summary '!M$2:'Summary '!N15))),"")</f>
        <v/>
      </c>
      <c r="I212" s="184" t="str">
        <f t="array" ref="I212">IFERROR(INDEX('Summary '!$G$16:$G$35,SMALL(IF('Summary '!$O$16:$O$35&gt;0,ROW('Summary '!$G$16:$G$35)-ROW('Summary '!G$16)+1),ROWS('Summary '!G$2:'Summary '!G15))),"")</f>
        <v/>
      </c>
      <c r="J212" s="45"/>
      <c r="K212" s="302"/>
      <c r="L212" s="303"/>
      <c r="M212" s="224"/>
      <c r="N212" s="186" t="str">
        <f>IF(LEN(H212)&gt;0,IF(ISBLANK(M212),ROUND(IFERROR(VLOOKUP(I212,Stipends!$A$2:$B$28,2,)*H212,10000*H212),4),ROUND(M212,2)),"")</f>
        <v/>
      </c>
      <c r="O212" s="134" t="str">
        <f t="shared" si="42"/>
        <v/>
      </c>
      <c r="P212" s="135">
        <f>IFERROR(ROUND(IF(I212="Industrial Post Doc",'Reference worksheet Do NOT edit'!$O$6,IF(I212="College 10k",10000,VLOOKUP(G212,'Reference worksheet Do NOT edit'!$M$4:$O$5,3,FALSE)))*H212+R212,4),0)</f>
        <v>0</v>
      </c>
      <c r="Q212" s="135">
        <f>IFERROR(ROUND(IF(I212="Industrial Post Doc",'Reference worksheet Do NOT edit'!$N$6,IF(I212="College 10k",5000,SUMIF('Reference worksheet Do NOT edit'!$M$4:$M$5,G212,'Reference worksheet Do NOT edit'!$N$4:$N$5)))*H212,4),0)+IF(J212="Industry Co-Funded",(4000*H212),0)</f>
        <v>0</v>
      </c>
      <c r="R212" s="47"/>
      <c r="S212" s="134">
        <f t="shared" si="41"/>
        <v>0</v>
      </c>
    </row>
    <row r="213" spans="1:19" ht="24" customHeight="1" x14ac:dyDescent="0.25">
      <c r="A213" s="8"/>
      <c r="B213" s="131" t="str">
        <f t="array" ref="B213">IFERROR(INDEX('Summary '!$B$16:$B$35,SMALL(IF('Summary '!$O$16:$O$35&gt;0,ROW('Summary '!$B$16:$B$35)-ROW('Summary '!B$16)+1),ROWS('Summary '!B$2:'Summary '!B16))),"")</f>
        <v/>
      </c>
      <c r="C213" s="131" t="str">
        <f t="array" ref="C213">IFERROR(INDEX('Summary '!$C$16:$C$35,SMALL(IF('Summary '!$O$16:$O$35&gt;0,ROW('Summary '!$C$16:$C$35)-ROW('Summary '!C$16)+1),ROWS('Summary '!C$2:'Summary '!C16))),"")</f>
        <v/>
      </c>
      <c r="D213" s="131" t="str">
        <f t="array" ref="D213">IFERROR(INDEX('Summary '!$D$16:$D$35,SMALL(IF('Summary '!$O$16:$O$35&gt;0,ROW('Summary '!$D$16:$D$35)-ROW('Summary '!D$16)+1),ROWS('Summary '!D$2:'Summary '!D16))),"")</f>
        <v/>
      </c>
      <c r="E213" s="131" t="str">
        <f t="array" ref="E213">IFERROR(INDEX('Summary '!$E$16:$E$35,SMALL(IF('Summary '!$O$16:$O$35&gt;0,ROW('Summary '!$E$16:$E$35)-ROW('Summary '!E$16)+1),ROWS('Summary '!D$2:'Summary '!D16))),"")</f>
        <v/>
      </c>
      <c r="F213" s="132" t="str">
        <f t="array" ref="F213">IFERROR(INDEX('Summary '!$F$16:$F$35,SMALL(IF('Summary '!$O$16:$O$35&gt;0,ROW('Summary '!$F$16:$F$35)-ROW('Summary '!F$16)+1),ROWS('Summary '!F$2:'Summary '!F16))),"")</f>
        <v/>
      </c>
      <c r="G213" s="132" t="str">
        <f>IF(LEN(H213)&gt;0,'Summary '!$I$3,"")</f>
        <v/>
      </c>
      <c r="H213" s="133" t="str">
        <f t="array" ref="H213">IFERROR(INDEX('Summary '!$O$16:$O$35,SMALL(IF('Summary '!$O$16:$O$35&gt;0,ROW('Summary '!$O$16:$O$35)-ROW('Summary '!O$16)+1),ROWS('Summary '!M$2:'Summary '!N16))),"")</f>
        <v/>
      </c>
      <c r="I213" s="184" t="str">
        <f t="array" ref="I213">IFERROR(INDEX('Summary '!$G$16:$G$35,SMALL(IF('Summary '!$O$16:$O$35&gt;0,ROW('Summary '!$G$16:$G$35)-ROW('Summary '!G$16)+1),ROWS('Summary '!G$2:'Summary '!G16))),"")</f>
        <v/>
      </c>
      <c r="J213" s="45"/>
      <c r="K213" s="302"/>
      <c r="L213" s="303"/>
      <c r="M213" s="224"/>
      <c r="N213" s="186" t="str">
        <f>IF(LEN(H213)&gt;0,IF(ISBLANK(M213),ROUND(IFERROR(VLOOKUP(I213,Stipends!$A$2:$B$28,2,)*H213,10000*H213),4),ROUND(M213,2)),"")</f>
        <v/>
      </c>
      <c r="O213" s="134" t="str">
        <f t="shared" si="42"/>
        <v/>
      </c>
      <c r="P213" s="135">
        <f>IFERROR(ROUND(IF(I213="Industrial Post Doc",'Reference worksheet Do NOT edit'!$O$6,IF(I213="College 10k",10000,VLOOKUP(G213,'Reference worksheet Do NOT edit'!$M$4:$O$5,3,FALSE)))*H213+R213,4),0)</f>
        <v>0</v>
      </c>
      <c r="Q213" s="135">
        <f>IFERROR(ROUND(IF(I213="Industrial Post Doc",'Reference worksheet Do NOT edit'!$N$6,IF(I213="College 10k",5000,SUMIF('Reference worksheet Do NOT edit'!$M$4:$M$5,G213,'Reference worksheet Do NOT edit'!$N$4:$N$5)))*H213,4),0)+IF(J213="Industry Co-Funded",(4000*H213),0)</f>
        <v>0</v>
      </c>
      <c r="R213" s="47"/>
      <c r="S213" s="134">
        <f t="shared" si="41"/>
        <v>0</v>
      </c>
    </row>
    <row r="214" spans="1:19" ht="24" customHeight="1" x14ac:dyDescent="0.25">
      <c r="A214" s="8"/>
      <c r="B214" s="131" t="str">
        <f t="array" ref="B214">IFERROR(INDEX('Summary '!$B$16:$B$35,SMALL(IF('Summary '!$O$16:$O$35&gt;0,ROW('Summary '!$B$16:$B$35)-ROW('Summary '!B$16)+1),ROWS('Summary '!B$2:'Summary '!B17))),"")</f>
        <v/>
      </c>
      <c r="C214" s="131" t="str">
        <f t="array" ref="C214">IFERROR(INDEX('Summary '!$C$16:$C$35,SMALL(IF('Summary '!$O$16:$O$35&gt;0,ROW('Summary '!$C$16:$C$35)-ROW('Summary '!C$16)+1),ROWS('Summary '!C$2:'Summary '!C17))),"")</f>
        <v/>
      </c>
      <c r="D214" s="131" t="str">
        <f t="array" ref="D214">IFERROR(INDEX('Summary '!$D$16:$D$35,SMALL(IF('Summary '!$O$16:$O$35&gt;0,ROW('Summary '!$D$16:$D$35)-ROW('Summary '!D$16)+1),ROWS('Summary '!D$2:'Summary '!D17))),"")</f>
        <v/>
      </c>
      <c r="E214" s="131" t="str">
        <f t="array" ref="E214">IFERROR(INDEX('Summary '!$E$16:$E$35,SMALL(IF('Summary '!$O$16:$O$35&gt;0,ROW('Summary '!$E$16:$E$35)-ROW('Summary '!E$16)+1),ROWS('Summary '!D$2:'Summary '!D17))),"")</f>
        <v/>
      </c>
      <c r="F214" s="132" t="str">
        <f t="array" ref="F214">IFERROR(INDEX('Summary '!$F$16:$F$35,SMALL(IF('Summary '!$O$16:$O$35&gt;0,ROW('Summary '!$F$16:$F$35)-ROW('Summary '!F$16)+1),ROWS('Summary '!F$2:'Summary '!F17))),"")</f>
        <v/>
      </c>
      <c r="G214" s="132" t="str">
        <f>IF(LEN(H214)&gt;0,'Summary '!$I$3,"")</f>
        <v/>
      </c>
      <c r="H214" s="133" t="str">
        <f t="array" ref="H214">IFERROR(INDEX('Summary '!$O$16:$O$35,SMALL(IF('Summary '!$O$16:$O$35&gt;0,ROW('Summary '!$O$16:$O$35)-ROW('Summary '!O$16)+1),ROWS('Summary '!M$2:'Summary '!N17))),"")</f>
        <v/>
      </c>
      <c r="I214" s="184" t="str">
        <f t="array" ref="I214">IFERROR(INDEX('Summary '!$G$16:$G$35,SMALL(IF('Summary '!$O$16:$O$35&gt;0,ROW('Summary '!$G$16:$G$35)-ROW('Summary '!G$16)+1),ROWS('Summary '!G$2:'Summary '!G17))),"")</f>
        <v/>
      </c>
      <c r="J214" s="45"/>
      <c r="K214" s="302"/>
      <c r="L214" s="303"/>
      <c r="M214" s="224"/>
      <c r="N214" s="186" t="str">
        <f>IF(LEN(H214)&gt;0,IF(ISBLANK(M214),ROUND(IFERROR(VLOOKUP(I214,Stipends!$A$2:$B$28,2,)*H214,10000*H214),4),ROUND(M214,2)),"")</f>
        <v/>
      </c>
      <c r="O214" s="134" t="str">
        <f t="shared" si="42"/>
        <v/>
      </c>
      <c r="P214" s="135">
        <f>IFERROR(ROUND(IF(I214="Industrial Post Doc",'Reference worksheet Do NOT edit'!$O$6,IF(I214="College 10k",10000,VLOOKUP(G214,'Reference worksheet Do NOT edit'!$M$4:$O$5,3,FALSE)))*H214+R214,4),0)</f>
        <v>0</v>
      </c>
      <c r="Q214" s="135">
        <f>IFERROR(ROUND(IF(I214="Industrial Post Doc",'Reference worksheet Do NOT edit'!$N$6,IF(I214="College 10k",5000,SUMIF('Reference worksheet Do NOT edit'!$M$4:$M$5,G214,'Reference worksheet Do NOT edit'!$N$4:$N$5)))*H214,4),0)+IF(J214="Industry Co-Funded",(4000*H214),0)</f>
        <v>0</v>
      </c>
      <c r="R214" s="47"/>
      <c r="S214" s="134">
        <f t="shared" si="41"/>
        <v>0</v>
      </c>
    </row>
    <row r="215" spans="1:19" ht="24" customHeight="1" x14ac:dyDescent="0.25">
      <c r="A215" s="8"/>
      <c r="B215" s="131" t="str">
        <f t="array" ref="B215">IFERROR(INDEX('Summary '!$B$16:$B$35,SMALL(IF('Summary '!$O$16:$O$35&gt;0,ROW('Summary '!$B$16:$B$35)-ROW('Summary '!B$16)+1),ROWS('Summary '!B$2:'Summary '!B18))),"")</f>
        <v/>
      </c>
      <c r="C215" s="131" t="str">
        <f t="array" ref="C215">IFERROR(INDEX('Summary '!$C$16:$C$35,SMALL(IF('Summary '!$O$16:$O$35&gt;0,ROW('Summary '!$C$16:$C$35)-ROW('Summary '!C$16)+1),ROWS('Summary '!C$2:'Summary '!C18))),"")</f>
        <v/>
      </c>
      <c r="D215" s="131" t="str">
        <f t="array" ref="D215">IFERROR(INDEX('Summary '!$D$16:$D$35,SMALL(IF('Summary '!$O$16:$O$35&gt;0,ROW('Summary '!$D$16:$D$35)-ROW('Summary '!D$16)+1),ROWS('Summary '!D$2:'Summary '!D18))),"")</f>
        <v/>
      </c>
      <c r="E215" s="131" t="str">
        <f t="array" ref="E215">IFERROR(INDEX('Summary '!$E$16:$E$35,SMALL(IF('Summary '!$O$16:$O$35&gt;0,ROW('Summary '!$E$16:$E$35)-ROW('Summary '!E$16)+1),ROWS('Summary '!D$2:'Summary '!D18))),"")</f>
        <v/>
      </c>
      <c r="F215" s="132" t="str">
        <f t="array" ref="F215">IFERROR(INDEX('Summary '!$F$16:$F$35,SMALL(IF('Summary '!$O$16:$O$35&gt;0,ROW('Summary '!$F$16:$F$35)-ROW('Summary '!F$16)+1),ROWS('Summary '!F$2:'Summary '!F18))),"")</f>
        <v/>
      </c>
      <c r="G215" s="132" t="str">
        <f>IF(LEN(H215)&gt;0,'Summary '!$I$3,"")</f>
        <v/>
      </c>
      <c r="H215" s="133" t="str">
        <f t="array" ref="H215">IFERROR(INDEX('Summary '!$O$16:$O$35,SMALL(IF('Summary '!$O$16:$O$35&gt;0,ROW('Summary '!$O$16:$O$35)-ROW('Summary '!O$16)+1),ROWS('Summary '!M$2:'Summary '!N18))),"")</f>
        <v/>
      </c>
      <c r="I215" s="184" t="str">
        <f t="array" ref="I215">IFERROR(INDEX('Summary '!$G$16:$G$35,SMALL(IF('Summary '!$O$16:$O$35&gt;0,ROW('Summary '!$G$16:$G$35)-ROW('Summary '!G$16)+1),ROWS('Summary '!G$2:'Summary '!G18))),"")</f>
        <v/>
      </c>
      <c r="J215" s="45"/>
      <c r="K215" s="302"/>
      <c r="L215" s="303"/>
      <c r="M215" s="224"/>
      <c r="N215" s="186" t="str">
        <f>IF(LEN(H215)&gt;0,IF(ISBLANK(M215),ROUND(IFERROR(VLOOKUP(I215,Stipends!$A$2:$B$28,2,)*H215,10000*H215),4),ROUND(M215,2)),"")</f>
        <v/>
      </c>
      <c r="O215" s="134" t="str">
        <f t="shared" si="42"/>
        <v/>
      </c>
      <c r="P215" s="135">
        <f>IFERROR(ROUND(IF(I215="Industrial Post Doc",'Reference worksheet Do NOT edit'!$O$6,IF(I215="College 10k",10000,VLOOKUP(G215,'Reference worksheet Do NOT edit'!$M$4:$O$5,3,FALSE)))*H215+R215,4),0)</f>
        <v>0</v>
      </c>
      <c r="Q215" s="135">
        <f>IFERROR(ROUND(IF(I215="Industrial Post Doc",'Reference worksheet Do NOT edit'!$N$6,IF(I215="College 10k",5000,SUMIF('Reference worksheet Do NOT edit'!$M$4:$M$5,G215,'Reference worksheet Do NOT edit'!$N$4:$N$5)))*H215,4),0)+IF(J215="Industry Co-Funded",(4000*H215),0)</f>
        <v>0</v>
      </c>
      <c r="R215" s="47"/>
      <c r="S215" s="134">
        <f t="shared" si="41"/>
        <v>0</v>
      </c>
    </row>
    <row r="216" spans="1:19" ht="24" customHeight="1" x14ac:dyDescent="0.25">
      <c r="A216" s="8"/>
      <c r="B216" s="131" t="str">
        <f t="array" ref="B216">IFERROR(INDEX('Summary '!$B$16:$B$35,SMALL(IF('Summary '!$O$16:$O$35&gt;0,ROW('Summary '!$B$16:$B$35)-ROW('Summary '!B$16)+1),ROWS('Summary '!B$2:'Summary '!B19))),"")</f>
        <v/>
      </c>
      <c r="C216" s="131" t="str">
        <f t="array" ref="C216">IFERROR(INDEX('Summary '!$C$16:$C$35,SMALL(IF('Summary '!$O$16:$O$35&gt;0,ROW('Summary '!$C$16:$C$35)-ROW('Summary '!C$16)+1),ROWS('Summary '!C$2:'Summary '!C19))),"")</f>
        <v/>
      </c>
      <c r="D216" s="131" t="str">
        <f t="array" ref="D216">IFERROR(INDEX('Summary '!$D$16:$D$35,SMALL(IF('Summary '!$O$16:$O$35&gt;0,ROW('Summary '!$D$16:$D$35)-ROW('Summary '!D$16)+1),ROWS('Summary '!D$2:'Summary '!D19))),"")</f>
        <v/>
      </c>
      <c r="E216" s="131" t="str">
        <f t="array" ref="E216">IFERROR(INDEX('Summary '!$E$16:$E$35,SMALL(IF('Summary '!$O$16:$O$35&gt;0,ROW('Summary '!$E$16:$E$35)-ROW('Summary '!E$16)+1),ROWS('Summary '!D$2:'Summary '!D19))),"")</f>
        <v/>
      </c>
      <c r="F216" s="132" t="str">
        <f t="array" ref="F216">IFERROR(INDEX('Summary '!$F$16:$F$35,SMALL(IF('Summary '!$O$16:$O$35&gt;0,ROW('Summary '!$F$16:$F$35)-ROW('Summary '!F$16)+1),ROWS('Summary '!F$2:'Summary '!F19))),"")</f>
        <v/>
      </c>
      <c r="G216" s="132" t="str">
        <f>IF(LEN(H216)&gt;0,'Summary '!$I$3,"")</f>
        <v/>
      </c>
      <c r="H216" s="133" t="str">
        <f t="array" ref="H216">IFERROR(INDEX('Summary '!$O$16:$O$35,SMALL(IF('Summary '!$O$16:$O$35&gt;0,ROW('Summary '!$O$16:$O$35)-ROW('Summary '!O$16)+1),ROWS('Summary '!M$2:'Summary '!N19))),"")</f>
        <v/>
      </c>
      <c r="I216" s="184" t="str">
        <f t="array" ref="I216">IFERROR(INDEX('Summary '!$G$16:$G$35,SMALL(IF('Summary '!$O$16:$O$35&gt;0,ROW('Summary '!$G$16:$G$35)-ROW('Summary '!G$16)+1),ROWS('Summary '!G$2:'Summary '!G19))),"")</f>
        <v/>
      </c>
      <c r="J216" s="45"/>
      <c r="K216" s="302"/>
      <c r="L216" s="303"/>
      <c r="M216" s="224"/>
      <c r="N216" s="186" t="str">
        <f>IF(LEN(H216)&gt;0,IF(ISBLANK(M216),ROUND(IFERROR(VLOOKUP(I216,Stipends!$A$2:$B$28,2,)*H216,10000*H216),4),ROUND(M216,2)),"")</f>
        <v/>
      </c>
      <c r="O216" s="134" t="str">
        <f t="shared" si="42"/>
        <v/>
      </c>
      <c r="P216" s="135">
        <f>IFERROR(ROUND(IF(I216="Industrial Post Doc",'Reference worksheet Do NOT edit'!$O$6,IF(I216="College 10k",10000,VLOOKUP(G216,'Reference worksheet Do NOT edit'!$M$4:$O$5,3,FALSE)))*H216+R216,4),0)</f>
        <v>0</v>
      </c>
      <c r="Q216" s="135">
        <f>IFERROR(ROUND(IF(I216="Industrial Post Doc",'Reference worksheet Do NOT edit'!$N$6,IF(I216="College 10k",5000,SUMIF('Reference worksheet Do NOT edit'!$M$4:$M$5,G216,'Reference worksheet Do NOT edit'!$N$4:$N$5)))*H216,4),0)+IF(J216="Industry Co-Funded",(4000*H216),0)</f>
        <v>0</v>
      </c>
      <c r="R216" s="47"/>
      <c r="S216" s="134">
        <f t="shared" si="41"/>
        <v>0</v>
      </c>
    </row>
    <row r="217" spans="1:19" ht="24" customHeight="1" x14ac:dyDescent="0.25">
      <c r="A217" s="8"/>
      <c r="B217" s="131" t="str">
        <f t="array" ref="B217">IFERROR(INDEX('Summary '!$B$16:$B$35,SMALL(IF('Summary '!$O$16:$O$35&gt;0,ROW('Summary '!$B$16:$B$35)-ROW('Summary '!B$16)+1),ROWS('Summary '!B$2:'Summary '!B20))),"")</f>
        <v/>
      </c>
      <c r="C217" s="131" t="str">
        <f t="array" ref="C217">IFERROR(INDEX('Summary '!$C$16:$C$35,SMALL(IF('Summary '!$O$16:$O$35&gt;0,ROW('Summary '!$C$16:$C$35)-ROW('Summary '!C$16)+1),ROWS('Summary '!C$2:'Summary '!C20))),"")</f>
        <v/>
      </c>
      <c r="D217" s="131" t="str">
        <f t="array" ref="D217">IFERROR(INDEX('Summary '!$D$16:$D$35,SMALL(IF('Summary '!$O$16:$O$35&gt;0,ROW('Summary '!$D$16:$D$35)-ROW('Summary '!D$16)+1),ROWS('Summary '!D$2:'Summary '!D20))),"")</f>
        <v/>
      </c>
      <c r="E217" s="131" t="str">
        <f t="array" ref="E217">IFERROR(INDEX('Summary '!$E$16:$E$35,SMALL(IF('Summary '!$O$16:$O$35&gt;0,ROW('Summary '!$E$16:$E$35)-ROW('Summary '!E$16)+1),ROWS('Summary '!D$2:'Summary '!D20))),"")</f>
        <v/>
      </c>
      <c r="F217" s="132" t="str">
        <f t="array" ref="F217">IFERROR(INDEX('Summary '!$F$16:$F$35,SMALL(IF('Summary '!$O$16:$O$35&gt;0,ROW('Summary '!$F$16:$F$35)-ROW('Summary '!F$16)+1),ROWS('Summary '!F$2:'Summary '!F20))),"")</f>
        <v/>
      </c>
      <c r="G217" s="132" t="str">
        <f>IF(LEN(H217)&gt;0,'Summary '!$I$3,"")</f>
        <v/>
      </c>
      <c r="H217" s="133" t="str">
        <f t="array" ref="H217">IFERROR(INDEX('Summary '!$O$16:$O$35,SMALL(IF('Summary '!$O$16:$O$35&gt;0,ROW('Summary '!$O$16:$O$35)-ROW('Summary '!O$16)+1),ROWS('Summary '!M$2:'Summary '!N20))),"")</f>
        <v/>
      </c>
      <c r="I217" s="184" t="str">
        <f t="array" ref="I217">IFERROR(INDEX('Summary '!$G$16:$G$35,SMALL(IF('Summary '!$O$16:$O$35&gt;0,ROW('Summary '!$G$16:$G$35)-ROW('Summary '!G$16)+1),ROWS('Summary '!G$2:'Summary '!G20))),"")</f>
        <v/>
      </c>
      <c r="J217" s="45"/>
      <c r="K217" s="302"/>
      <c r="L217" s="303"/>
      <c r="M217" s="224"/>
      <c r="N217" s="186" t="str">
        <f>IF(LEN(H217)&gt;0,IF(ISBLANK(M217),ROUND(IFERROR(VLOOKUP(I217,Stipends!$A$2:$B$28,2,)*H217,10000*H217),4),ROUND(M217,2)),"")</f>
        <v/>
      </c>
      <c r="O217" s="134" t="str">
        <f t="shared" si="42"/>
        <v/>
      </c>
      <c r="P217" s="135">
        <f>IFERROR(ROUND(IF(I217="Industrial Post Doc",'Reference worksheet Do NOT edit'!$O$6,IF(I217="College 10k",10000,VLOOKUP(G217,'Reference worksheet Do NOT edit'!$M$4:$O$5,3,FALSE)))*H217+R217,4),0)</f>
        <v>0</v>
      </c>
      <c r="Q217" s="135">
        <f>IFERROR(ROUND(IF(I217="Industrial Post Doc",'Reference worksheet Do NOT edit'!$N$6,IF(I217="College 10k",5000,SUMIF('Reference worksheet Do NOT edit'!$M$4:$M$5,G217,'Reference worksheet Do NOT edit'!$N$4:$N$5)))*H217,4),0)+IF(J217="Industry Co-Funded",(4000*H217),0)</f>
        <v>0</v>
      </c>
      <c r="R217" s="47"/>
      <c r="S217" s="134">
        <f t="shared" si="41"/>
        <v>0</v>
      </c>
    </row>
    <row r="218" spans="1:19" ht="24" customHeight="1" x14ac:dyDescent="0.25">
      <c r="A218" s="8"/>
      <c r="B218" s="131" t="str">
        <f t="array" ref="B218">IFERROR(INDEX('Summary '!$B$16:$B$35,SMALL(IF('Summary '!$O$16:$O$35&gt;0,ROW('Summary '!$B$16:$B$35)-ROW('Summary '!B$16)+1),ROWS('Summary '!B$2:'Summary '!B21))),"")</f>
        <v/>
      </c>
      <c r="C218" s="131" t="str">
        <f t="array" ref="C218">IFERROR(INDEX('Summary '!$C$16:$C$35,SMALL(IF('Summary '!$O$16:$O$35&gt;0,ROW('Summary '!$C$16:$C$35)-ROW('Summary '!C$16)+1),ROWS('Summary '!C$2:'Summary '!C21))),"")</f>
        <v/>
      </c>
      <c r="D218" s="131" t="str">
        <f t="array" ref="D218">IFERROR(INDEX('Summary '!$D$16:$D$35,SMALL(IF('Summary '!$O$16:$O$35&gt;0,ROW('Summary '!$D$16:$D$35)-ROW('Summary '!D$16)+1),ROWS('Summary '!D$2:'Summary '!D21))),"")</f>
        <v/>
      </c>
      <c r="E218" s="131" t="str">
        <f t="array" ref="E218">IFERROR(INDEX('Summary '!$E$16:$E$35,SMALL(IF('Summary '!$O$16:$O$35&gt;0,ROW('Summary '!$E$16:$E$35)-ROW('Summary '!E$16)+1),ROWS('Summary '!D$2:'Summary '!D21))),"")</f>
        <v/>
      </c>
      <c r="F218" s="132" t="str">
        <f t="array" ref="F218">IFERROR(INDEX('Summary '!$F$16:$F$35,SMALL(IF('Summary '!$O$16:$O$35&gt;0,ROW('Summary '!$F$16:$F$35)-ROW('Summary '!F$16)+1),ROWS('Summary '!F$2:'Summary '!F21))),"")</f>
        <v/>
      </c>
      <c r="G218" s="132" t="str">
        <f>IF(LEN(H218)&gt;0,'Summary '!$I$3,"")</f>
        <v/>
      </c>
      <c r="H218" s="133" t="str">
        <f t="array" ref="H218">IFERROR(INDEX('Summary '!$O$16:$O$35,SMALL(IF('Summary '!$O$16:$O$35&gt;0,ROW('Summary '!$O$16:$O$35)-ROW('Summary '!O$16)+1),ROWS('Summary '!M$2:'Summary '!N21))),"")</f>
        <v/>
      </c>
      <c r="I218" s="184" t="str">
        <f t="array" ref="I218">IFERROR(INDEX('Summary '!$G$16:$G$35,SMALL(IF('Summary '!$O$16:$O$35&gt;0,ROW('Summary '!$G$16:$G$35)-ROW('Summary '!G$16)+1),ROWS('Summary '!G$2:'Summary '!G21))),"")</f>
        <v/>
      </c>
      <c r="J218" s="45"/>
      <c r="K218" s="302"/>
      <c r="L218" s="303"/>
      <c r="M218" s="224"/>
      <c r="N218" s="186" t="str">
        <f>IF(LEN(H218)&gt;0,IF(ISBLANK(M218),ROUND(IFERROR(VLOOKUP(I218,Stipends!$A$2:$B$28,2,)*H218,10000*H218),4),ROUND(M218,2)),"")</f>
        <v/>
      </c>
      <c r="O218" s="134" t="str">
        <f t="shared" si="42"/>
        <v/>
      </c>
      <c r="P218" s="135">
        <f>IFERROR(ROUND(IF(I218="Industrial Post Doc",'Reference worksheet Do NOT edit'!$O$6,IF(I218="College 10k",10000,VLOOKUP(G218,'Reference worksheet Do NOT edit'!$M$4:$O$5,3,FALSE)))*H218+R218,4),0)</f>
        <v>0</v>
      </c>
      <c r="Q218" s="135">
        <f>IFERROR(ROUND(IF(I218="Industrial Post Doc",'Reference worksheet Do NOT edit'!$N$6,IF(I218="College 10k",5000,SUMIF('Reference worksheet Do NOT edit'!$M$4:$M$5,G218,'Reference worksheet Do NOT edit'!$N$4:$N$5)))*H218,4),0)+IF(J218="Industry Co-Funded",(4000*H218),0)</f>
        <v>0</v>
      </c>
      <c r="R218" s="47"/>
      <c r="S218" s="134">
        <f t="shared" si="41"/>
        <v>0</v>
      </c>
    </row>
    <row r="219" spans="1:19" ht="24" customHeight="1" x14ac:dyDescent="0.25">
      <c r="A219" s="8"/>
      <c r="B219" s="137" t="s">
        <v>5</v>
      </c>
      <c r="C219" s="138"/>
      <c r="D219" s="138"/>
      <c r="E219" s="138"/>
      <c r="F219" s="138"/>
      <c r="G219" s="138"/>
      <c r="H219" s="139"/>
      <c r="I219" s="138"/>
      <c r="J219" s="138"/>
      <c r="K219" s="138"/>
      <c r="L219" s="140"/>
      <c r="M219" s="141"/>
      <c r="N219" s="136">
        <f t="shared" ref="N219:O219" si="43">SUM(N199:N218)</f>
        <v>0</v>
      </c>
      <c r="O219" s="136">
        <f t="shared" si="43"/>
        <v>0</v>
      </c>
      <c r="P219" s="136">
        <f>ROUND(SUM(P199:P218),4)</f>
        <v>0</v>
      </c>
      <c r="Q219" s="136">
        <f t="shared" ref="Q219:R219" si="44">SUM(Q199:Q218)</f>
        <v>0</v>
      </c>
      <c r="R219" s="136">
        <f t="shared" si="44"/>
        <v>0</v>
      </c>
      <c r="S219" s="136">
        <f>SUM(S199:S218)</f>
        <v>0</v>
      </c>
    </row>
    <row r="220" spans="1:19" ht="23.25" customHeight="1" x14ac:dyDescent="0.25">
      <c r="A220" s="8"/>
      <c r="B220" s="93"/>
      <c r="C220" s="93"/>
      <c r="D220" s="93"/>
      <c r="E220" s="93"/>
      <c r="F220" s="93"/>
      <c r="G220" s="93"/>
      <c r="H220" s="94"/>
      <c r="I220" s="94"/>
      <c r="J220" s="8"/>
      <c r="K220" s="8"/>
      <c r="L220" s="8"/>
      <c r="M220" s="8"/>
      <c r="N220" s="99"/>
      <c r="O220" s="99"/>
      <c r="P220" s="99"/>
      <c r="Q220" s="100"/>
      <c r="R220" s="48"/>
      <c r="S220" s="99"/>
    </row>
    <row r="221" spans="1:19" ht="23.25" customHeight="1" thickBot="1" x14ac:dyDescent="0.3">
      <c r="A221" s="8"/>
      <c r="B221" s="93"/>
      <c r="C221" s="93"/>
      <c r="D221" s="93"/>
      <c r="E221" s="93"/>
      <c r="F221" s="93"/>
      <c r="G221" s="93"/>
      <c r="H221" s="94"/>
      <c r="I221" s="94"/>
      <c r="J221" s="8"/>
      <c r="K221" s="8"/>
      <c r="L221" s="8"/>
      <c r="M221" s="8"/>
      <c r="N221" s="99"/>
      <c r="O221" s="99"/>
      <c r="P221" s="99"/>
      <c r="Q221" s="100"/>
      <c r="R221" s="48"/>
      <c r="S221" s="99"/>
    </row>
    <row r="222" spans="1:19" ht="23.25" customHeight="1" thickBot="1" x14ac:dyDescent="0.3">
      <c r="A222" s="8"/>
      <c r="B222" s="89" t="str">
        <f>'Summary '!P15</f>
        <v>Year 5</v>
      </c>
      <c r="C222" s="90"/>
      <c r="D222" s="90"/>
      <c r="E222" s="91"/>
      <c r="F222" s="91"/>
      <c r="G222" s="91"/>
      <c r="H222" s="92"/>
      <c r="I222" s="92"/>
      <c r="J222" s="30"/>
      <c r="K222" s="30"/>
      <c r="L222" s="30"/>
      <c r="M222" s="30"/>
      <c r="N222" s="104"/>
      <c r="O222" s="104"/>
      <c r="P222" s="105"/>
      <c r="Q222" s="106"/>
      <c r="R222" s="52"/>
      <c r="S222" s="99"/>
    </row>
    <row r="223" spans="1:19" ht="30" customHeight="1" x14ac:dyDescent="0.25">
      <c r="A223" s="8"/>
      <c r="B223" s="404" t="str">
        <f>B$15</f>
        <v>Intern name</v>
      </c>
      <c r="C223" s="404" t="str">
        <f t="shared" ref="C223:J223" si="45">C$15</f>
        <v>Academic Supervisor / Account Holder</v>
      </c>
      <c r="D223" s="408" t="str">
        <f t="shared" si="45"/>
        <v>Co-Supervisor</v>
      </c>
      <c r="E223" s="404" t="str">
        <f t="shared" si="45"/>
        <v>Academic Institution</v>
      </c>
      <c r="F223" s="408" t="str">
        <f t="shared" si="45"/>
        <v>Partner</v>
      </c>
      <c r="G223" s="408" t="str">
        <f t="shared" si="45"/>
        <v>Funding type</v>
      </c>
      <c r="H223" s="408" t="str">
        <f t="shared" si="45"/>
        <v>Internship Units</v>
      </c>
      <c r="I223" s="406" t="s">
        <v>140</v>
      </c>
      <c r="J223" s="408" t="str">
        <f t="shared" si="45"/>
        <v xml:space="preserve">Co Funding Option (no selection required unless advised) </v>
      </c>
      <c r="K223" s="421" t="str">
        <f>$K$15</f>
        <v>Internship Period (4 to 6 months per unit)</v>
      </c>
      <c r="L223" s="422"/>
      <c r="M223" s="419" t="str">
        <f t="shared" ref="M223:S223" si="46">M$15</f>
        <v>Stipend Overwrite (if more than $10,000 auto)</v>
      </c>
      <c r="N223" s="423" t="str">
        <f t="shared" si="46"/>
        <v>Stipend  
(Auto - min. $10,000 per internship unit)</v>
      </c>
      <c r="O223" s="402" t="str">
        <f t="shared" si="46"/>
        <v>Research Expenses</v>
      </c>
      <c r="P223" s="402" t="str">
        <f t="shared" si="46"/>
        <v xml:space="preserve">Total Award </v>
      </c>
      <c r="Q223" s="402" t="str">
        <f t="shared" si="46"/>
        <v>Partner Contribution</v>
      </c>
      <c r="R223" s="408" t="str">
        <f t="shared" si="46"/>
        <v xml:space="preserve">Additional Partner contribution </v>
      </c>
      <c r="S223" s="402" t="str">
        <f t="shared" si="46"/>
        <v>University Co-Funding Amount</v>
      </c>
    </row>
    <row r="224" spans="1:19" ht="52.5" customHeight="1" thickBot="1" x14ac:dyDescent="0.3">
      <c r="A224" s="8"/>
      <c r="B224" s="405"/>
      <c r="C224" s="405"/>
      <c r="D224" s="409"/>
      <c r="E224" s="405"/>
      <c r="F224" s="409"/>
      <c r="G224" s="409"/>
      <c r="H224" s="409"/>
      <c r="I224" s="407"/>
      <c r="J224" s="409"/>
      <c r="K224" s="188" t="str">
        <f>$K$16</f>
        <v>Start Date</v>
      </c>
      <c r="L224" s="188" t="str">
        <f>$L$16</f>
        <v>End Date</v>
      </c>
      <c r="M224" s="420"/>
      <c r="N224" s="424"/>
      <c r="O224" s="403"/>
      <c r="P224" s="403"/>
      <c r="Q224" s="403"/>
      <c r="R224" s="409"/>
      <c r="S224" s="403"/>
    </row>
    <row r="225" spans="1:19" ht="24" customHeight="1" x14ac:dyDescent="0.25">
      <c r="A225" s="8"/>
      <c r="B225" s="142" t="str">
        <f t="array" ref="B225">IFERROR(INDEX('Summary '!$B$16:$B$35,SMALL(IF('Summary '!$P$16:$P$35&gt;0,ROW('Summary '!$B$16:$B$35)-ROW('Summary '!B$16)+1),ROWS('Summary '!B$2:'Summary '!B2))),"")</f>
        <v/>
      </c>
      <c r="C225" s="142" t="str">
        <f t="array" ref="C225">IFERROR(INDEX('Summary '!$C$16:$C$35,SMALL(IF('Summary '!$P$16:$P$35&gt;0,ROW('Summary '!$C$16:$C$35)-ROW('Summary '!C$16)+1),ROWS('Summary '!C$2:'Summary '!C2))),"")</f>
        <v/>
      </c>
      <c r="D225" s="142" t="str">
        <f t="array" ref="D225">IFERROR(INDEX('Summary '!$D$16:$D$35,SMALL(IF('Summary '!$P$16:$P$35&gt;0,ROW('Summary '!$D$16:$D$35)-ROW('Summary '!D$16)+1),ROWS('Summary '!D$2:'Summary '!D2))),"")</f>
        <v/>
      </c>
      <c r="E225" s="131" t="str">
        <f t="array" ref="E225">IFERROR(INDEX('Summary '!$E$16:$E$35,SMALL(IF('Summary '!$P$16:$P$35&gt;0,ROW('Summary '!$E$16:$E$35)-ROW('Summary '!E$16)+1),ROWS('Summary '!D$2:'Summary '!D2))),"")</f>
        <v/>
      </c>
      <c r="F225" s="132" t="str">
        <f t="array" ref="F225">IFERROR(INDEX('Summary '!$F$16:$F$35,SMALL(IF('Summary '!$P$16:$P$35&gt;0,ROW('Summary '!$F$16:$F$35)-ROW('Summary '!F$16)+1),ROWS('Summary '!F$2:'Summary '!F2))),"")</f>
        <v/>
      </c>
      <c r="G225" s="132" t="str">
        <f>IF(LEN(H225)&gt;0,'Summary '!$I$3,"")</f>
        <v/>
      </c>
      <c r="H225" s="133" t="str">
        <f t="array" ref="H225">IFERROR(INDEX('Summary '!$P$16:$P$35,SMALL(IF('Summary '!$P$16:$P$35&gt;0,ROW('Summary '!$P$16:$P$35)-ROW('Summary '!P$16)+1),ROWS('Summary '!N$2:'Summary '!N2))),"")</f>
        <v/>
      </c>
      <c r="I225" s="184" t="str">
        <f t="array" ref="I225">IFERROR(INDEX('Summary '!$G$16:$G$35,SMALL(IF('Summary '!$P$16:$P$35&gt;0,ROW('Summary '!$G$16:$G$35)-ROW('Summary '!G$16)+1),ROWS('Summary '!G$2:'Summary '!G2))),"")</f>
        <v/>
      </c>
      <c r="J225" s="45"/>
      <c r="K225" s="302"/>
      <c r="L225" s="302"/>
      <c r="M225" s="223"/>
      <c r="N225" s="186" t="str">
        <f>IF(LEN(H225)&gt;0,IF(ISBLANK(M225),ROUND(IFERROR(VLOOKUP(I225,Stipends!$A$2:$B$28,2,)*H225,10000*H225),4),ROUND(M225,2)),"")</f>
        <v/>
      </c>
      <c r="O225" s="135" t="str">
        <f>IFERROR(ROUND(P225-N225,4),"")</f>
        <v/>
      </c>
      <c r="P225" s="135">
        <f>IFERROR(ROUND(IF(I225="Industrial Post Doc",'Reference worksheet Do NOT edit'!$O$6,IF(I225="College 10k",10000,VLOOKUP(G225,'Reference worksheet Do NOT edit'!$M$4:$O$5,3,FALSE)))*H225+R225,4),0)</f>
        <v>0</v>
      </c>
      <c r="Q225" s="135">
        <f>IFERROR(ROUND(IF(I225="Industrial Post Doc",'Reference worksheet Do NOT edit'!$N$6,IF(I225="College 10k",5000,SUMIF('Reference worksheet Do NOT edit'!$M$4:$M$5,G225,'Reference worksheet Do NOT edit'!$N$4:$N$5)))*H225,4),0)+IF(J225="Industry Co-Funded",(4000*H225),0)</f>
        <v>0</v>
      </c>
      <c r="R225" s="187"/>
      <c r="S225" s="135">
        <f t="shared" ref="S225:S244" si="47">IF(LEN(H225)&lt;1,0,IF(J225="University Co-Funded",(4000*H225),0))</f>
        <v>0</v>
      </c>
    </row>
    <row r="226" spans="1:19" ht="24" customHeight="1" x14ac:dyDescent="0.25">
      <c r="A226" s="8"/>
      <c r="B226" s="142" t="str">
        <f t="array" ref="B226">IFERROR(INDEX('Summary '!$B$16:$B$35,SMALL(IF('Summary '!$P$16:$P$35&gt;0,ROW('Summary '!$B$16:$B$35)-ROW('Summary '!B$16)+1),ROWS('Summary '!B$2:'Summary '!B3))),"")</f>
        <v/>
      </c>
      <c r="C226" s="142" t="str">
        <f t="array" ref="C226">IFERROR(INDEX('Summary '!$C$16:$C$35,SMALL(IF('Summary '!$P$16:$P$35&gt;0,ROW('Summary '!$C$16:$C$35)-ROW('Summary '!C$16)+1),ROWS('Summary '!C$2:'Summary '!C3))),"")</f>
        <v/>
      </c>
      <c r="D226" s="142" t="str">
        <f t="array" ref="D226">IFERROR(INDEX('Summary '!$D$16:$D$35,SMALL(IF('Summary '!$P$16:$P$35&gt;0,ROW('Summary '!$D$16:$D$35)-ROW('Summary '!D$16)+1),ROWS('Summary '!D$2:'Summary '!D3))),"")</f>
        <v/>
      </c>
      <c r="E226" s="131" t="str">
        <f t="array" ref="E226">IFERROR(INDEX('Summary '!$E$16:$E$35,SMALL(IF('Summary '!$P$16:$P$35&gt;0,ROW('Summary '!$E$16:$E$35)-ROW('Summary '!E$16)+1),ROWS('Summary '!D$2:'Summary '!D3))),"")</f>
        <v/>
      </c>
      <c r="F226" s="132" t="str">
        <f t="array" ref="F226">IFERROR(INDEX('Summary '!$F$16:$F$35,SMALL(IF('Summary '!$P$16:$P$35&gt;0,ROW('Summary '!$F$16:$F$35)-ROW('Summary '!F$16)+1),ROWS('Summary '!F$2:'Summary '!F3))),"")</f>
        <v/>
      </c>
      <c r="G226" s="132" t="str">
        <f>IF(LEN(H226)&gt;0,'Summary '!$I$3,"")</f>
        <v/>
      </c>
      <c r="H226" s="133" t="str">
        <f t="array" ref="H226">IFERROR(INDEX('Summary '!$P$16:$P$35,SMALL(IF('Summary '!$P$16:$P$35&gt;0,ROW('Summary '!$P$16:$P$35)-ROW('Summary '!P$16)+1),ROWS('Summary '!N$2:'Summary '!N3))),"")</f>
        <v/>
      </c>
      <c r="I226" s="184" t="str">
        <f t="array" ref="I226">IFERROR(INDEX('Summary '!$G$16:$G$35,SMALL(IF('Summary '!$P$16:$P$35&gt;0,ROW('Summary '!$G$16:$G$35)-ROW('Summary '!G$16)+1),ROWS('Summary '!G$2:'Summary '!G3))),"")</f>
        <v/>
      </c>
      <c r="J226" s="45"/>
      <c r="K226" s="302"/>
      <c r="L226" s="303"/>
      <c r="M226" s="224"/>
      <c r="N226" s="186" t="str">
        <f>IF(LEN(H226)&gt;0,IF(ISBLANK(M226),ROUND(IFERROR(VLOOKUP(I226,Stipends!$A$2:$B$28,2,)*H226,10000*H226),4),ROUND(M226,2)),"")</f>
        <v/>
      </c>
      <c r="O226" s="134" t="str">
        <f t="shared" ref="O226:O244" si="48">IFERROR(ROUND(P226-N226,4),"")</f>
        <v/>
      </c>
      <c r="P226" s="135">
        <f>IFERROR(ROUND(IF(I226="Industrial Post Doc",'Reference worksheet Do NOT edit'!$O$6,IF(I226="College 10k",10000,VLOOKUP(G226,'Reference worksheet Do NOT edit'!$M$4:$O$5,3,FALSE)))*H226+R226,4),0)</f>
        <v>0</v>
      </c>
      <c r="Q226" s="135">
        <f>IFERROR(ROUND(IF(I226="Industrial Post Doc",'Reference worksheet Do NOT edit'!$N$6,IF(I226="College 10k",5000,SUMIF('Reference worksheet Do NOT edit'!$M$4:$M$5,G226,'Reference worksheet Do NOT edit'!$N$4:$N$5)))*H226,4),0)+IF(J226="Industry Co-Funded",(4000*H226),0)</f>
        <v>0</v>
      </c>
      <c r="R226" s="47"/>
      <c r="S226" s="134">
        <f t="shared" si="47"/>
        <v>0</v>
      </c>
    </row>
    <row r="227" spans="1:19" ht="24" customHeight="1" x14ac:dyDescent="0.25">
      <c r="A227" s="8"/>
      <c r="B227" s="142" t="str">
        <f t="array" ref="B227">IFERROR(INDEX('Summary '!$B$16:$B$35,SMALL(IF('Summary '!$P$16:$P$35&gt;0,ROW('Summary '!$B$16:$B$35)-ROW('Summary '!B$16)+1),ROWS('Summary '!B$2:'Summary '!B4))),"")</f>
        <v/>
      </c>
      <c r="C227" s="142" t="str">
        <f t="array" ref="C227">IFERROR(INDEX('Summary '!$C$16:$C$35,SMALL(IF('Summary '!$P$16:$P$35&gt;0,ROW('Summary '!$C$16:$C$35)-ROW('Summary '!C$16)+1),ROWS('Summary '!C$2:'Summary '!C4))),"")</f>
        <v/>
      </c>
      <c r="D227" s="142" t="str">
        <f t="array" ref="D227">IFERROR(INDEX('Summary '!$D$16:$D$35,SMALL(IF('Summary '!$P$16:$P$35&gt;0,ROW('Summary '!$D$16:$D$35)-ROW('Summary '!D$16)+1),ROWS('Summary '!D$2:'Summary '!D4))),"")</f>
        <v/>
      </c>
      <c r="E227" s="131" t="str">
        <f t="array" ref="E227">IFERROR(INDEX('Summary '!$E$16:$E$35,SMALL(IF('Summary '!$P$16:$P$35&gt;0,ROW('Summary '!$E$16:$E$35)-ROW('Summary '!E$16)+1),ROWS('Summary '!D$2:'Summary '!D4))),"")</f>
        <v/>
      </c>
      <c r="F227" s="132" t="str">
        <f t="array" ref="F227">IFERROR(INDEX('Summary '!$F$16:$F$35,SMALL(IF('Summary '!$P$16:$P$35&gt;0,ROW('Summary '!$F$16:$F$35)-ROW('Summary '!F$16)+1),ROWS('Summary '!F$2:'Summary '!F4))),"")</f>
        <v/>
      </c>
      <c r="G227" s="132" t="str">
        <f>IF(LEN(H227)&gt;0,'Summary '!$I$3,"")</f>
        <v/>
      </c>
      <c r="H227" s="133" t="str">
        <f t="array" ref="H227">IFERROR(INDEX('Summary '!$P$16:$P$35,SMALL(IF('Summary '!$P$16:$P$35&gt;0,ROW('Summary '!$P$16:$P$35)-ROW('Summary '!P$16)+1),ROWS('Summary '!N$2:'Summary '!N4))),"")</f>
        <v/>
      </c>
      <c r="I227" s="184" t="str">
        <f t="array" ref="I227">IFERROR(INDEX('Summary '!$G$16:$G$35,SMALL(IF('Summary '!$P$16:$P$35&gt;0,ROW('Summary '!$G$16:$G$35)-ROW('Summary '!G$16)+1),ROWS('Summary '!G$2:'Summary '!G4))),"")</f>
        <v/>
      </c>
      <c r="J227" s="45"/>
      <c r="K227" s="302"/>
      <c r="L227" s="303"/>
      <c r="M227" s="224"/>
      <c r="N227" s="186" t="str">
        <f>IF(LEN(H227)&gt;0,IF(ISBLANK(M227),ROUND(IFERROR(VLOOKUP(I227,Stipends!$A$2:$B$28,2,)*H227,10000*H227),4),ROUND(M227,2)),"")</f>
        <v/>
      </c>
      <c r="O227" s="134" t="str">
        <f t="shared" si="48"/>
        <v/>
      </c>
      <c r="P227" s="135">
        <f>IFERROR(ROUND(IF(I227="Industrial Post Doc",'Reference worksheet Do NOT edit'!$O$6,IF(I227="College 10k",10000,VLOOKUP(G227,'Reference worksheet Do NOT edit'!$M$4:$O$5,3,FALSE)))*H227+R227,4),0)</f>
        <v>0</v>
      </c>
      <c r="Q227" s="135">
        <f>IFERROR(ROUND(IF(I227="Industrial Post Doc",'Reference worksheet Do NOT edit'!$N$6,IF(I227="College 10k",5000,SUMIF('Reference worksheet Do NOT edit'!$M$4:$M$5,G227,'Reference worksheet Do NOT edit'!$N$4:$N$5)))*H227,4),0)+IF(J227="Industry Co-Funded",(4000*H227),0)</f>
        <v>0</v>
      </c>
      <c r="R227" s="47"/>
      <c r="S227" s="134">
        <f t="shared" si="47"/>
        <v>0</v>
      </c>
    </row>
    <row r="228" spans="1:19" ht="24" customHeight="1" x14ac:dyDescent="0.25">
      <c r="A228" s="8"/>
      <c r="B228" s="142" t="str">
        <f t="array" ref="B228">IFERROR(INDEX('Summary '!$B$16:$B$35,SMALL(IF('Summary '!$P$16:$P$35&gt;0,ROW('Summary '!$B$16:$B$35)-ROW('Summary '!B$16)+1),ROWS('Summary '!B$2:'Summary '!B5))),"")</f>
        <v/>
      </c>
      <c r="C228" s="142" t="str">
        <f t="array" ref="C228">IFERROR(INDEX('Summary '!$C$16:$C$35,SMALL(IF('Summary '!$P$16:$P$35&gt;0,ROW('Summary '!$C$16:$C$35)-ROW('Summary '!C$16)+1),ROWS('Summary '!C$2:'Summary '!C5))),"")</f>
        <v/>
      </c>
      <c r="D228" s="142" t="str">
        <f t="array" ref="D228">IFERROR(INDEX('Summary '!$D$16:$D$35,SMALL(IF('Summary '!$P$16:$P$35&gt;0,ROW('Summary '!$D$16:$D$35)-ROW('Summary '!D$16)+1),ROWS('Summary '!D$2:'Summary '!D5))),"")</f>
        <v/>
      </c>
      <c r="E228" s="131" t="str">
        <f t="array" ref="E228">IFERROR(INDEX('Summary '!$E$16:$E$35,SMALL(IF('Summary '!$P$16:$P$35&gt;0,ROW('Summary '!$E$16:$E$35)-ROW('Summary '!E$16)+1),ROWS('Summary '!D$2:'Summary '!D5))),"")</f>
        <v/>
      </c>
      <c r="F228" s="132" t="str">
        <f t="array" ref="F228">IFERROR(INDEX('Summary '!$F$16:$F$35,SMALL(IF('Summary '!$P$16:$P$35&gt;0,ROW('Summary '!$F$16:$F$35)-ROW('Summary '!F$16)+1),ROWS('Summary '!F$2:'Summary '!F5))),"")</f>
        <v/>
      </c>
      <c r="G228" s="132" t="str">
        <f>IF(LEN(H228)&gt;0,'Summary '!$I$3,"")</f>
        <v/>
      </c>
      <c r="H228" s="133" t="str">
        <f t="array" ref="H228">IFERROR(INDEX('Summary '!$P$16:$P$35,SMALL(IF('Summary '!$P$16:$P$35&gt;0,ROW('Summary '!$P$16:$P$35)-ROW('Summary '!P$16)+1),ROWS('Summary '!N$2:'Summary '!N5))),"")</f>
        <v/>
      </c>
      <c r="I228" s="184" t="str">
        <f t="array" ref="I228">IFERROR(INDEX('Summary '!$G$16:$G$35,SMALL(IF('Summary '!$P$16:$P$35&gt;0,ROW('Summary '!$G$16:$G$35)-ROW('Summary '!G$16)+1),ROWS('Summary '!G$2:'Summary '!G5))),"")</f>
        <v/>
      </c>
      <c r="J228" s="45"/>
      <c r="K228" s="302"/>
      <c r="L228" s="303"/>
      <c r="M228" s="224"/>
      <c r="N228" s="186" t="str">
        <f>IF(LEN(H228)&gt;0,IF(ISBLANK(M228),ROUND(IFERROR(VLOOKUP(I228,Stipends!$A$2:$B$28,2,)*H228,10000*H228),4),ROUND(M228,2)),"")</f>
        <v/>
      </c>
      <c r="O228" s="134" t="str">
        <f t="shared" si="48"/>
        <v/>
      </c>
      <c r="P228" s="135">
        <f>IFERROR(ROUND(IF(I228="Industrial Post Doc",'Reference worksheet Do NOT edit'!$O$6,IF(I228="College 10k",10000,VLOOKUP(G228,'Reference worksheet Do NOT edit'!$M$4:$O$5,3,FALSE)))*H228+R228,4),0)</f>
        <v>0</v>
      </c>
      <c r="Q228" s="135">
        <f>IFERROR(ROUND(IF(I228="Industrial Post Doc",'Reference worksheet Do NOT edit'!$N$6,IF(I228="College 10k",5000,SUMIF('Reference worksheet Do NOT edit'!$M$4:$M$5,G228,'Reference worksheet Do NOT edit'!$N$4:$N$5)))*H228,4),0)+IF(J228="Industry Co-Funded",(4000*H228),0)</f>
        <v>0</v>
      </c>
      <c r="R228" s="47"/>
      <c r="S228" s="134">
        <f t="shared" si="47"/>
        <v>0</v>
      </c>
    </row>
    <row r="229" spans="1:19" ht="24" customHeight="1" x14ac:dyDescent="0.25">
      <c r="A229" s="8"/>
      <c r="B229" s="142" t="str">
        <f t="array" ref="B229">IFERROR(INDEX('Summary '!$B$16:$B$35,SMALL(IF('Summary '!$P$16:$P$35&gt;0,ROW('Summary '!$B$16:$B$35)-ROW('Summary '!B$16)+1),ROWS('Summary '!B$2:'Summary '!B6))),"")</f>
        <v/>
      </c>
      <c r="C229" s="142" t="str">
        <f t="array" ref="C229">IFERROR(INDEX('Summary '!$C$16:$C$35,SMALL(IF('Summary '!$P$16:$P$35&gt;0,ROW('Summary '!$C$16:$C$35)-ROW('Summary '!C$16)+1),ROWS('Summary '!C$2:'Summary '!C6))),"")</f>
        <v/>
      </c>
      <c r="D229" s="142" t="str">
        <f t="array" ref="D229">IFERROR(INDEX('Summary '!$D$16:$D$35,SMALL(IF('Summary '!$P$16:$P$35&gt;0,ROW('Summary '!$D$16:$D$35)-ROW('Summary '!D$16)+1),ROWS('Summary '!D$2:'Summary '!D6))),"")</f>
        <v/>
      </c>
      <c r="E229" s="131" t="str">
        <f t="array" ref="E229">IFERROR(INDEX('Summary '!$E$16:$E$35,SMALL(IF('Summary '!$P$16:$P$35&gt;0,ROW('Summary '!$E$16:$E$35)-ROW('Summary '!E$16)+1),ROWS('Summary '!D$2:'Summary '!D6))),"")</f>
        <v/>
      </c>
      <c r="F229" s="132" t="str">
        <f t="array" ref="F229">IFERROR(INDEX('Summary '!$F$16:$F$35,SMALL(IF('Summary '!$P$16:$P$35&gt;0,ROW('Summary '!$F$16:$F$35)-ROW('Summary '!F$16)+1),ROWS('Summary '!F$2:'Summary '!F6))),"")</f>
        <v/>
      </c>
      <c r="G229" s="132" t="str">
        <f>IF(LEN(H229)&gt;0,'Summary '!$I$3,"")</f>
        <v/>
      </c>
      <c r="H229" s="133" t="str">
        <f t="array" ref="H229">IFERROR(INDEX('Summary '!$P$16:$P$35,SMALL(IF('Summary '!$P$16:$P$35&gt;0,ROW('Summary '!$P$16:$P$35)-ROW('Summary '!P$16)+1),ROWS('Summary '!N$2:'Summary '!N6))),"")</f>
        <v/>
      </c>
      <c r="I229" s="184" t="str">
        <f t="array" ref="I229">IFERROR(INDEX('Summary '!$G$16:$G$35,SMALL(IF('Summary '!$P$16:$P$35&gt;0,ROW('Summary '!$G$16:$G$35)-ROW('Summary '!G$16)+1),ROWS('Summary '!G$2:'Summary '!G6))),"")</f>
        <v/>
      </c>
      <c r="J229" s="45"/>
      <c r="K229" s="302"/>
      <c r="L229" s="303"/>
      <c r="M229" s="224"/>
      <c r="N229" s="186" t="str">
        <f>IF(LEN(H229)&gt;0,IF(ISBLANK(M229),ROUND(IFERROR(VLOOKUP(I229,Stipends!$A$2:$B$28,2,)*H229,10000*H229),4),ROUND(M229,2)),"")</f>
        <v/>
      </c>
      <c r="O229" s="134" t="str">
        <f t="shared" si="48"/>
        <v/>
      </c>
      <c r="P229" s="135">
        <f>IFERROR(ROUND(IF(I229="Industrial Post Doc",'Reference worksheet Do NOT edit'!$O$6,IF(I229="College 10k",10000,VLOOKUP(G229,'Reference worksheet Do NOT edit'!$M$4:$O$5,3,FALSE)))*H229+R229,4),0)</f>
        <v>0</v>
      </c>
      <c r="Q229" s="135">
        <f>IFERROR(ROUND(IF(I229="Industrial Post Doc",'Reference worksheet Do NOT edit'!$N$6,IF(I229="College 10k",5000,SUMIF('Reference worksheet Do NOT edit'!$M$4:$M$5,G229,'Reference worksheet Do NOT edit'!$N$4:$N$5)))*H229,4),0)+IF(J229="Industry Co-Funded",(4000*H229),0)</f>
        <v>0</v>
      </c>
      <c r="R229" s="47"/>
      <c r="S229" s="134">
        <f t="shared" si="47"/>
        <v>0</v>
      </c>
    </row>
    <row r="230" spans="1:19" ht="24" customHeight="1" x14ac:dyDescent="0.25">
      <c r="A230" s="8"/>
      <c r="B230" s="142" t="str">
        <f t="array" ref="B230">IFERROR(INDEX('Summary '!$B$16:$B$35,SMALL(IF('Summary '!$P$16:$P$35&gt;0,ROW('Summary '!$B$16:$B$35)-ROW('Summary '!B$16)+1),ROWS('Summary '!B$2:'Summary '!B7))),"")</f>
        <v/>
      </c>
      <c r="C230" s="142" t="str">
        <f t="array" ref="C230">IFERROR(INDEX('Summary '!$C$16:$C$35,SMALL(IF('Summary '!$P$16:$P$35&gt;0,ROW('Summary '!$C$16:$C$35)-ROW('Summary '!C$16)+1),ROWS('Summary '!C$2:'Summary '!C7))),"")</f>
        <v/>
      </c>
      <c r="D230" s="142" t="str">
        <f t="array" ref="D230">IFERROR(INDEX('Summary '!$D$16:$D$35,SMALL(IF('Summary '!$P$16:$P$35&gt;0,ROW('Summary '!$D$16:$D$35)-ROW('Summary '!D$16)+1),ROWS('Summary '!D$2:'Summary '!D7))),"")</f>
        <v/>
      </c>
      <c r="E230" s="131" t="str">
        <f t="array" ref="E230">IFERROR(INDEX('Summary '!$E$16:$E$35,SMALL(IF('Summary '!$P$16:$P$35&gt;0,ROW('Summary '!$E$16:$E$35)-ROW('Summary '!E$16)+1),ROWS('Summary '!D$2:'Summary '!D7))),"")</f>
        <v/>
      </c>
      <c r="F230" s="132" t="str">
        <f t="array" ref="F230">IFERROR(INDEX('Summary '!$F$16:$F$35,SMALL(IF('Summary '!$P$16:$P$35&gt;0,ROW('Summary '!$F$16:$F$35)-ROW('Summary '!F$16)+1),ROWS('Summary '!F$2:'Summary '!F7))),"")</f>
        <v/>
      </c>
      <c r="G230" s="132" t="str">
        <f>IF(LEN(H230)&gt;0,'Summary '!$I$3,"")</f>
        <v/>
      </c>
      <c r="H230" s="133" t="str">
        <f t="array" ref="H230">IFERROR(INDEX('Summary '!$P$16:$P$35,SMALL(IF('Summary '!$P$16:$P$35&gt;0,ROW('Summary '!$P$16:$P$35)-ROW('Summary '!P$16)+1),ROWS('Summary '!N$2:'Summary '!N7))),"")</f>
        <v/>
      </c>
      <c r="I230" s="184" t="str">
        <f t="array" ref="I230">IFERROR(INDEX('Summary '!$G$16:$G$35,SMALL(IF('Summary '!$P$16:$P$35&gt;0,ROW('Summary '!$G$16:$G$35)-ROW('Summary '!G$16)+1),ROWS('Summary '!G$2:'Summary '!G7))),"")</f>
        <v/>
      </c>
      <c r="J230" s="45"/>
      <c r="K230" s="302"/>
      <c r="L230" s="303"/>
      <c r="M230" s="224"/>
      <c r="N230" s="186" t="str">
        <f>IF(LEN(H230)&gt;0,IF(ISBLANK(M230),ROUND(IFERROR(VLOOKUP(I230,Stipends!$A$2:$B$28,2,)*H230,10000*H230),4),ROUND(M230,2)),"")</f>
        <v/>
      </c>
      <c r="O230" s="134" t="str">
        <f t="shared" si="48"/>
        <v/>
      </c>
      <c r="P230" s="135">
        <f>IFERROR(ROUND(IF(I230="Industrial Post Doc",'Reference worksheet Do NOT edit'!$O$6,IF(I230="College 10k",10000,VLOOKUP(G230,'Reference worksheet Do NOT edit'!$M$4:$O$5,3,FALSE)))*H230+R230,4),0)</f>
        <v>0</v>
      </c>
      <c r="Q230" s="135">
        <f>IFERROR(ROUND(IF(I230="Industrial Post Doc",'Reference worksheet Do NOT edit'!$N$6,IF(I230="College 10k",5000,SUMIF('Reference worksheet Do NOT edit'!$M$4:$M$5,G230,'Reference worksheet Do NOT edit'!$N$4:$N$5)))*H230,4),0)+IF(J230="Industry Co-Funded",(4000*H230),0)</f>
        <v>0</v>
      </c>
      <c r="R230" s="47"/>
      <c r="S230" s="134">
        <f t="shared" si="47"/>
        <v>0</v>
      </c>
    </row>
    <row r="231" spans="1:19" ht="24" customHeight="1" x14ac:dyDescent="0.25">
      <c r="A231" s="8"/>
      <c r="B231" s="142" t="str">
        <f t="array" ref="B231">IFERROR(INDEX('Summary '!$B$16:$B$35,SMALL(IF('Summary '!$P$16:$P$35&gt;0,ROW('Summary '!$B$16:$B$35)-ROW('Summary '!B$16)+1),ROWS('Summary '!B$2:'Summary '!B8))),"")</f>
        <v/>
      </c>
      <c r="C231" s="142" t="str">
        <f t="array" ref="C231">IFERROR(INDEX('Summary '!$C$16:$C$35,SMALL(IF('Summary '!$P$16:$P$35&gt;0,ROW('Summary '!$C$16:$C$35)-ROW('Summary '!C$16)+1),ROWS('Summary '!C$2:'Summary '!C8))),"")</f>
        <v/>
      </c>
      <c r="D231" s="142" t="str">
        <f t="array" ref="D231">IFERROR(INDEX('Summary '!$D$16:$D$35,SMALL(IF('Summary '!$P$16:$P$35&gt;0,ROW('Summary '!$D$16:$D$35)-ROW('Summary '!D$16)+1),ROWS('Summary '!D$2:'Summary '!D8))),"")</f>
        <v/>
      </c>
      <c r="E231" s="131" t="str">
        <f t="array" ref="E231">IFERROR(INDEX('Summary '!$E$16:$E$35,SMALL(IF('Summary '!$P$16:$P$35&gt;0,ROW('Summary '!$E$16:$E$35)-ROW('Summary '!E$16)+1),ROWS('Summary '!D$2:'Summary '!D8))),"")</f>
        <v/>
      </c>
      <c r="F231" s="132" t="str">
        <f t="array" ref="F231">IFERROR(INDEX('Summary '!$F$16:$F$35,SMALL(IF('Summary '!$P$16:$P$35&gt;0,ROW('Summary '!$F$16:$F$35)-ROW('Summary '!F$16)+1),ROWS('Summary '!F$2:'Summary '!F8))),"")</f>
        <v/>
      </c>
      <c r="G231" s="132" t="str">
        <f>IF(LEN(H231)&gt;0,'Summary '!$I$3,"")</f>
        <v/>
      </c>
      <c r="H231" s="133" t="str">
        <f t="array" ref="H231">IFERROR(INDEX('Summary '!$P$16:$P$35,SMALL(IF('Summary '!$P$16:$P$35&gt;0,ROW('Summary '!$P$16:$P$35)-ROW('Summary '!P$16)+1),ROWS('Summary '!N$2:'Summary '!N8))),"")</f>
        <v/>
      </c>
      <c r="I231" s="184" t="str">
        <f t="array" ref="I231">IFERROR(INDEX('Summary '!$G$16:$G$35,SMALL(IF('Summary '!$P$16:$P$35&gt;0,ROW('Summary '!$G$16:$G$35)-ROW('Summary '!G$16)+1),ROWS('Summary '!G$2:'Summary '!G8))),"")</f>
        <v/>
      </c>
      <c r="J231" s="45"/>
      <c r="K231" s="302"/>
      <c r="L231" s="303"/>
      <c r="M231" s="224"/>
      <c r="N231" s="186" t="str">
        <f>IF(LEN(H231)&gt;0,IF(ISBLANK(M231),ROUND(IFERROR(VLOOKUP(I231,Stipends!$A$2:$B$28,2,)*H231,10000*H231),4),ROUND(M231,2)),"")</f>
        <v/>
      </c>
      <c r="O231" s="134" t="str">
        <f t="shared" si="48"/>
        <v/>
      </c>
      <c r="P231" s="135">
        <f>IFERROR(ROUND(IF(I231="Industrial Post Doc",'Reference worksheet Do NOT edit'!$O$6,IF(I231="College 10k",10000,VLOOKUP(G231,'Reference worksheet Do NOT edit'!$M$4:$O$5,3,FALSE)))*H231+R231,4),0)</f>
        <v>0</v>
      </c>
      <c r="Q231" s="135">
        <f>IFERROR(ROUND(IF(I231="Industrial Post Doc",'Reference worksheet Do NOT edit'!$N$6,IF(I231="College 10k",5000,SUMIF('Reference worksheet Do NOT edit'!$M$4:$M$5,G231,'Reference worksheet Do NOT edit'!$N$4:$N$5)))*H231,4),0)+IF(J231="Industry Co-Funded",(4000*H231),0)</f>
        <v>0</v>
      </c>
      <c r="R231" s="47"/>
      <c r="S231" s="134">
        <f t="shared" si="47"/>
        <v>0</v>
      </c>
    </row>
    <row r="232" spans="1:19" ht="24" customHeight="1" x14ac:dyDescent="0.25">
      <c r="A232" s="8"/>
      <c r="B232" s="142" t="str">
        <f t="array" ref="B232">IFERROR(INDEX('Summary '!$B$16:$B$35,SMALL(IF('Summary '!$P$16:$P$35&gt;0,ROW('Summary '!$B$16:$B$35)-ROW('Summary '!B$16)+1),ROWS('Summary '!B$2:'Summary '!B9))),"")</f>
        <v/>
      </c>
      <c r="C232" s="142" t="str">
        <f t="array" ref="C232">IFERROR(INDEX('Summary '!$C$16:$C$35,SMALL(IF('Summary '!$P$16:$P$35&gt;0,ROW('Summary '!$C$16:$C$35)-ROW('Summary '!C$16)+1),ROWS('Summary '!C$2:'Summary '!C9))),"")</f>
        <v/>
      </c>
      <c r="D232" s="142" t="str">
        <f t="array" ref="D232">IFERROR(INDEX('Summary '!$D$16:$D$35,SMALL(IF('Summary '!$P$16:$P$35&gt;0,ROW('Summary '!$D$16:$D$35)-ROW('Summary '!D$16)+1),ROWS('Summary '!D$2:'Summary '!D9))),"")</f>
        <v/>
      </c>
      <c r="E232" s="131" t="str">
        <f t="array" ref="E232">IFERROR(INDEX('Summary '!$E$16:$E$35,SMALL(IF('Summary '!$P$16:$P$35&gt;0,ROW('Summary '!$E$16:$E$35)-ROW('Summary '!E$16)+1),ROWS('Summary '!D$2:'Summary '!D9))),"")</f>
        <v/>
      </c>
      <c r="F232" s="132" t="str">
        <f t="array" ref="F232">IFERROR(INDEX('Summary '!$F$16:$F$35,SMALL(IF('Summary '!$P$16:$P$35&gt;0,ROW('Summary '!$F$16:$F$35)-ROW('Summary '!F$16)+1),ROWS('Summary '!F$2:'Summary '!F9))),"")</f>
        <v/>
      </c>
      <c r="G232" s="132" t="str">
        <f>IF(LEN(H232)&gt;0,'Summary '!$I$3,"")</f>
        <v/>
      </c>
      <c r="H232" s="133" t="str">
        <f t="array" ref="H232">IFERROR(INDEX('Summary '!$P$16:$P$35,SMALL(IF('Summary '!$P$16:$P$35&gt;0,ROW('Summary '!$P$16:$P$35)-ROW('Summary '!P$16)+1),ROWS('Summary '!N$2:'Summary '!N9))),"")</f>
        <v/>
      </c>
      <c r="I232" s="184" t="str">
        <f t="array" ref="I232">IFERROR(INDEX('Summary '!$G$16:$G$35,SMALL(IF('Summary '!$P$16:$P$35&gt;0,ROW('Summary '!$G$16:$G$35)-ROW('Summary '!G$16)+1),ROWS('Summary '!G$2:'Summary '!G9))),"")</f>
        <v/>
      </c>
      <c r="J232" s="45"/>
      <c r="K232" s="302"/>
      <c r="L232" s="303"/>
      <c r="M232" s="224"/>
      <c r="N232" s="186" t="str">
        <f>IF(LEN(H232)&gt;0,IF(ISBLANK(M232),ROUND(IFERROR(VLOOKUP(I232,Stipends!$A$2:$B$28,2,)*H232,10000*H232),4),ROUND(M232,2)),"")</f>
        <v/>
      </c>
      <c r="O232" s="134" t="str">
        <f t="shared" si="48"/>
        <v/>
      </c>
      <c r="P232" s="135">
        <f>IFERROR(ROUND(IF(I232="Industrial Post Doc",'Reference worksheet Do NOT edit'!$O$6,IF(I232="College 10k",10000,VLOOKUP(G232,'Reference worksheet Do NOT edit'!$M$4:$O$5,3,FALSE)))*H232+R232,4),0)</f>
        <v>0</v>
      </c>
      <c r="Q232" s="135">
        <f>IFERROR(ROUND(IF(I232="Industrial Post Doc",'Reference worksheet Do NOT edit'!$N$6,IF(I232="College 10k",5000,SUMIF('Reference worksheet Do NOT edit'!$M$4:$M$5,G232,'Reference worksheet Do NOT edit'!$N$4:$N$5)))*H232,4),0)+IF(J232="Industry Co-Funded",(4000*H232),0)</f>
        <v>0</v>
      </c>
      <c r="R232" s="47"/>
      <c r="S232" s="134">
        <f t="shared" si="47"/>
        <v>0</v>
      </c>
    </row>
    <row r="233" spans="1:19" ht="24" customHeight="1" x14ac:dyDescent="0.25">
      <c r="A233" s="8"/>
      <c r="B233" s="142" t="str">
        <f t="array" ref="B233">IFERROR(INDEX('Summary '!$B$16:$B$35,SMALL(IF('Summary '!$P$16:$P$35&gt;0,ROW('Summary '!$B$16:$B$35)-ROW('Summary '!B$16)+1),ROWS('Summary '!B$2:'Summary '!B10))),"")</f>
        <v/>
      </c>
      <c r="C233" s="142" t="str">
        <f t="array" ref="C233">IFERROR(INDEX('Summary '!$C$16:$C$35,SMALL(IF('Summary '!$P$16:$P$35&gt;0,ROW('Summary '!$C$16:$C$35)-ROW('Summary '!C$16)+1),ROWS('Summary '!C$2:'Summary '!C10))),"")</f>
        <v/>
      </c>
      <c r="D233" s="142" t="str">
        <f t="array" ref="D233">IFERROR(INDEX('Summary '!$D$16:$D$35,SMALL(IF('Summary '!$P$16:$P$35&gt;0,ROW('Summary '!$D$16:$D$35)-ROW('Summary '!D$16)+1),ROWS('Summary '!D$2:'Summary '!D10))),"")</f>
        <v/>
      </c>
      <c r="E233" s="131" t="str">
        <f t="array" ref="E233">IFERROR(INDEX('Summary '!$E$16:$E$35,SMALL(IF('Summary '!$P$16:$P$35&gt;0,ROW('Summary '!$E$16:$E$35)-ROW('Summary '!E$16)+1),ROWS('Summary '!D$2:'Summary '!D10))),"")</f>
        <v/>
      </c>
      <c r="F233" s="132" t="str">
        <f t="array" ref="F233">IFERROR(INDEX('Summary '!$F$16:$F$35,SMALL(IF('Summary '!$P$16:$P$35&gt;0,ROW('Summary '!$F$16:$F$35)-ROW('Summary '!F$16)+1),ROWS('Summary '!F$2:'Summary '!F10))),"")</f>
        <v/>
      </c>
      <c r="G233" s="132" t="str">
        <f>IF(LEN(H233)&gt;0,'Summary '!$I$3,"")</f>
        <v/>
      </c>
      <c r="H233" s="133" t="str">
        <f t="array" ref="H233">IFERROR(INDEX('Summary '!$P$16:$P$35,SMALL(IF('Summary '!$P$16:$P$35&gt;0,ROW('Summary '!$P$16:$P$35)-ROW('Summary '!P$16)+1),ROWS('Summary '!N$2:'Summary '!N10))),"")</f>
        <v/>
      </c>
      <c r="I233" s="184" t="str">
        <f t="array" ref="I233">IFERROR(INDEX('Summary '!$G$16:$G$35,SMALL(IF('Summary '!$P$16:$P$35&gt;0,ROW('Summary '!$G$16:$G$35)-ROW('Summary '!G$16)+1),ROWS('Summary '!G$2:'Summary '!G10))),"")</f>
        <v/>
      </c>
      <c r="J233" s="45"/>
      <c r="K233" s="302"/>
      <c r="L233" s="303"/>
      <c r="M233" s="224"/>
      <c r="N233" s="186" t="str">
        <f>IF(LEN(H233)&gt;0,IF(ISBLANK(M233),ROUND(IFERROR(VLOOKUP(I233,Stipends!$A$2:$B$28,2,)*H233,10000*H233),4),ROUND(M233,2)),"")</f>
        <v/>
      </c>
      <c r="O233" s="134" t="str">
        <f t="shared" si="48"/>
        <v/>
      </c>
      <c r="P233" s="135">
        <f>IFERROR(ROUND(IF(I233="Industrial Post Doc",'Reference worksheet Do NOT edit'!$O$6,IF(I233="College 10k",10000,VLOOKUP(G233,'Reference worksheet Do NOT edit'!$M$4:$O$5,3,FALSE)))*H233+R233,4),0)</f>
        <v>0</v>
      </c>
      <c r="Q233" s="135">
        <f>IFERROR(ROUND(IF(I233="Industrial Post Doc",'Reference worksheet Do NOT edit'!$N$6,IF(I233="College 10k",5000,SUMIF('Reference worksheet Do NOT edit'!$M$4:$M$5,G233,'Reference worksheet Do NOT edit'!$N$4:$N$5)))*H233,4),0)+IF(J233="Industry Co-Funded",(4000*H233),0)</f>
        <v>0</v>
      </c>
      <c r="R233" s="47"/>
      <c r="S233" s="134">
        <f t="shared" si="47"/>
        <v>0</v>
      </c>
    </row>
    <row r="234" spans="1:19" ht="24" customHeight="1" x14ac:dyDescent="0.25">
      <c r="A234" s="8"/>
      <c r="B234" s="142" t="str">
        <f t="array" ref="B234">IFERROR(INDEX('Summary '!$B$16:$B$35,SMALL(IF('Summary '!$P$16:$P$35&gt;0,ROW('Summary '!$B$16:$B$35)-ROW('Summary '!B$16)+1),ROWS('Summary '!B$2:'Summary '!B11))),"")</f>
        <v/>
      </c>
      <c r="C234" s="142" t="str">
        <f t="array" ref="C234">IFERROR(INDEX('Summary '!$C$16:$C$35,SMALL(IF('Summary '!$P$16:$P$35&gt;0,ROW('Summary '!$C$16:$C$35)-ROW('Summary '!C$16)+1),ROWS('Summary '!C$2:'Summary '!C11))),"")</f>
        <v/>
      </c>
      <c r="D234" s="142" t="str">
        <f t="array" ref="D234">IFERROR(INDEX('Summary '!$D$16:$D$35,SMALL(IF('Summary '!$P$16:$P$35&gt;0,ROW('Summary '!$D$16:$D$35)-ROW('Summary '!D$16)+1),ROWS('Summary '!D$2:'Summary '!D11))),"")</f>
        <v/>
      </c>
      <c r="E234" s="131" t="str">
        <f t="array" ref="E234">IFERROR(INDEX('Summary '!$E$16:$E$35,SMALL(IF('Summary '!$P$16:$P$35&gt;0,ROW('Summary '!$E$16:$E$35)-ROW('Summary '!E$16)+1),ROWS('Summary '!D$2:'Summary '!D11))),"")</f>
        <v/>
      </c>
      <c r="F234" s="132" t="str">
        <f t="array" ref="F234">IFERROR(INDEX('Summary '!$F$16:$F$35,SMALL(IF('Summary '!$P$16:$P$35&gt;0,ROW('Summary '!$F$16:$F$35)-ROW('Summary '!F$16)+1),ROWS('Summary '!F$2:'Summary '!F11))),"")</f>
        <v/>
      </c>
      <c r="G234" s="132" t="str">
        <f>IF(LEN(H234)&gt;0,'Summary '!$I$3,"")</f>
        <v/>
      </c>
      <c r="H234" s="133" t="str">
        <f t="array" ref="H234">IFERROR(INDEX('Summary '!$P$16:$P$35,SMALL(IF('Summary '!$P$16:$P$35&gt;0,ROW('Summary '!$P$16:$P$35)-ROW('Summary '!P$16)+1),ROWS('Summary '!N$2:'Summary '!N11))),"")</f>
        <v/>
      </c>
      <c r="I234" s="184" t="str">
        <f t="array" ref="I234">IFERROR(INDEX('Summary '!$G$16:$G$35,SMALL(IF('Summary '!$P$16:$P$35&gt;0,ROW('Summary '!$G$16:$G$35)-ROW('Summary '!G$16)+1),ROWS('Summary '!G$2:'Summary '!G11))),"")</f>
        <v/>
      </c>
      <c r="J234" s="45"/>
      <c r="K234" s="302"/>
      <c r="L234" s="303"/>
      <c r="M234" s="224"/>
      <c r="N234" s="186" t="str">
        <f>IF(LEN(H234)&gt;0,IF(ISBLANK(M234),ROUND(IFERROR(VLOOKUP(I234,Stipends!$A$2:$B$28,2,)*H234,10000*H234),4),ROUND(M234,2)),"")</f>
        <v/>
      </c>
      <c r="O234" s="134" t="str">
        <f t="shared" si="48"/>
        <v/>
      </c>
      <c r="P234" s="135">
        <f>IFERROR(ROUND(IF(I234="Industrial Post Doc",'Reference worksheet Do NOT edit'!$O$6,IF(I234="College 10k",10000,VLOOKUP(G234,'Reference worksheet Do NOT edit'!$M$4:$O$5,3,FALSE)))*H234+R234,4),0)</f>
        <v>0</v>
      </c>
      <c r="Q234" s="135">
        <f>IFERROR(ROUND(IF(I234="Industrial Post Doc",'Reference worksheet Do NOT edit'!$N$6,IF(I234="College 10k",5000,SUMIF('Reference worksheet Do NOT edit'!$M$4:$M$5,G234,'Reference worksheet Do NOT edit'!$N$4:$N$5)))*H234,4),0)+IF(J234="Industry Co-Funded",(4000*H234),0)</f>
        <v>0</v>
      </c>
      <c r="R234" s="47"/>
      <c r="S234" s="134">
        <f t="shared" si="47"/>
        <v>0</v>
      </c>
    </row>
    <row r="235" spans="1:19" ht="24" customHeight="1" x14ac:dyDescent="0.25">
      <c r="A235" s="8"/>
      <c r="B235" s="142" t="str">
        <f t="array" ref="B235">IFERROR(INDEX('Summary '!$B$16:$B$35,SMALL(IF('Summary '!$P$16:$P$35&gt;0,ROW('Summary '!$B$16:$B$35)-ROW('Summary '!B$16)+1),ROWS('Summary '!B$2:'Summary '!B12))),"")</f>
        <v/>
      </c>
      <c r="C235" s="142" t="str">
        <f t="array" ref="C235">IFERROR(INDEX('Summary '!$C$16:$C$35,SMALL(IF('Summary '!$P$16:$P$35&gt;0,ROW('Summary '!$C$16:$C$35)-ROW('Summary '!C$16)+1),ROWS('Summary '!C$2:'Summary '!C12))),"")</f>
        <v/>
      </c>
      <c r="D235" s="142" t="str">
        <f t="array" ref="D235">IFERROR(INDEX('Summary '!$D$16:$D$35,SMALL(IF('Summary '!$P$16:$P$35&gt;0,ROW('Summary '!$D$16:$D$35)-ROW('Summary '!D$16)+1),ROWS('Summary '!D$2:'Summary '!D12))),"")</f>
        <v/>
      </c>
      <c r="E235" s="131" t="str">
        <f t="array" ref="E235">IFERROR(INDEX('Summary '!$E$16:$E$35,SMALL(IF('Summary '!$P$16:$P$35&gt;0,ROW('Summary '!$E$16:$E$35)-ROW('Summary '!E$16)+1),ROWS('Summary '!D$2:'Summary '!D12))),"")</f>
        <v/>
      </c>
      <c r="F235" s="132" t="str">
        <f t="array" ref="F235">IFERROR(INDEX('Summary '!$F$16:$F$35,SMALL(IF('Summary '!$P$16:$P$35&gt;0,ROW('Summary '!$F$16:$F$35)-ROW('Summary '!F$16)+1),ROWS('Summary '!F$2:'Summary '!F12))),"")</f>
        <v/>
      </c>
      <c r="G235" s="132" t="str">
        <f>IF(LEN(H235)&gt;0,'Summary '!$I$3,"")</f>
        <v/>
      </c>
      <c r="H235" s="133" t="str">
        <f t="array" ref="H235">IFERROR(INDEX('Summary '!$P$16:$P$35,SMALL(IF('Summary '!$P$16:$P$35&gt;0,ROW('Summary '!$P$16:$P$35)-ROW('Summary '!P$16)+1),ROWS('Summary '!N$2:'Summary '!N12))),"")</f>
        <v/>
      </c>
      <c r="I235" s="184" t="str">
        <f t="array" ref="I235">IFERROR(INDEX('Summary '!$G$16:$G$35,SMALL(IF('Summary '!$P$16:$P$35&gt;0,ROW('Summary '!$G$16:$G$35)-ROW('Summary '!G$16)+1),ROWS('Summary '!G$2:'Summary '!G12))),"")</f>
        <v/>
      </c>
      <c r="J235" s="45"/>
      <c r="K235" s="302"/>
      <c r="L235" s="303"/>
      <c r="M235" s="224"/>
      <c r="N235" s="186" t="str">
        <f>IF(LEN(H235)&gt;0,IF(ISBLANK(M235),ROUND(IFERROR(VLOOKUP(I235,Stipends!$A$2:$B$28,2,)*H235,10000*H235),4),ROUND(M235,2)),"")</f>
        <v/>
      </c>
      <c r="O235" s="134" t="str">
        <f t="shared" si="48"/>
        <v/>
      </c>
      <c r="P235" s="135">
        <f>IFERROR(ROUND(IF(I235="Industrial Post Doc",'Reference worksheet Do NOT edit'!$O$6,IF(I235="College 10k",10000,VLOOKUP(G235,'Reference worksheet Do NOT edit'!$M$4:$O$5,3,FALSE)))*H235+R235,4),0)</f>
        <v>0</v>
      </c>
      <c r="Q235" s="135">
        <f>IFERROR(ROUND(IF(I235="Industrial Post Doc",'Reference worksheet Do NOT edit'!$N$6,IF(I235="College 10k",5000,SUMIF('Reference worksheet Do NOT edit'!$M$4:$M$5,G235,'Reference worksheet Do NOT edit'!$N$4:$N$5)))*H235,4),0)+IF(J235="Industry Co-Funded",(4000*H235),0)</f>
        <v>0</v>
      </c>
      <c r="R235" s="47"/>
      <c r="S235" s="134">
        <f t="shared" si="47"/>
        <v>0</v>
      </c>
    </row>
    <row r="236" spans="1:19" ht="24" customHeight="1" x14ac:dyDescent="0.25">
      <c r="A236" s="8"/>
      <c r="B236" s="142" t="str">
        <f t="array" ref="B236">IFERROR(INDEX('Summary '!$B$16:$B$35,SMALL(IF('Summary '!$P$16:$P$35&gt;0,ROW('Summary '!$B$16:$B$35)-ROW('Summary '!B$16)+1),ROWS('Summary '!B$2:'Summary '!B13))),"")</f>
        <v/>
      </c>
      <c r="C236" s="142" t="str">
        <f t="array" ref="C236">IFERROR(INDEX('Summary '!$C$16:$C$35,SMALL(IF('Summary '!$P$16:$P$35&gt;0,ROW('Summary '!$C$16:$C$35)-ROW('Summary '!C$16)+1),ROWS('Summary '!C$2:'Summary '!C13))),"")</f>
        <v/>
      </c>
      <c r="D236" s="142" t="str">
        <f t="array" ref="D236">IFERROR(INDEX('Summary '!$D$16:$D$35,SMALL(IF('Summary '!$P$16:$P$35&gt;0,ROW('Summary '!$D$16:$D$35)-ROW('Summary '!D$16)+1),ROWS('Summary '!D$2:'Summary '!D13))),"")</f>
        <v/>
      </c>
      <c r="E236" s="131" t="str">
        <f t="array" ref="E236">IFERROR(INDEX('Summary '!$E$16:$E$35,SMALL(IF('Summary '!$P$16:$P$35&gt;0,ROW('Summary '!$E$16:$E$35)-ROW('Summary '!E$16)+1),ROWS('Summary '!D$2:'Summary '!D13))),"")</f>
        <v/>
      </c>
      <c r="F236" s="132" t="str">
        <f t="array" ref="F236">IFERROR(INDEX('Summary '!$F$16:$F$35,SMALL(IF('Summary '!$P$16:$P$35&gt;0,ROW('Summary '!$F$16:$F$35)-ROW('Summary '!F$16)+1),ROWS('Summary '!F$2:'Summary '!F13))),"")</f>
        <v/>
      </c>
      <c r="G236" s="132" t="str">
        <f>IF(LEN(H236)&gt;0,'Summary '!$I$3,"")</f>
        <v/>
      </c>
      <c r="H236" s="133" t="str">
        <f t="array" ref="H236">IFERROR(INDEX('Summary '!$P$16:$P$35,SMALL(IF('Summary '!$P$16:$P$35&gt;0,ROW('Summary '!$P$16:$P$35)-ROW('Summary '!P$16)+1),ROWS('Summary '!N$2:'Summary '!N13))),"")</f>
        <v/>
      </c>
      <c r="I236" s="184" t="str">
        <f t="array" ref="I236">IFERROR(INDEX('Summary '!$G$16:$G$35,SMALL(IF('Summary '!$P$16:$P$35&gt;0,ROW('Summary '!$G$16:$G$35)-ROW('Summary '!G$16)+1),ROWS('Summary '!G$2:'Summary '!G13))),"")</f>
        <v/>
      </c>
      <c r="J236" s="45"/>
      <c r="K236" s="302"/>
      <c r="L236" s="303"/>
      <c r="M236" s="224"/>
      <c r="N236" s="186" t="str">
        <f>IF(LEN(H236)&gt;0,IF(ISBLANK(M236),ROUND(IFERROR(VLOOKUP(I236,Stipends!$A$2:$B$28,2,)*H236,10000*H236),4),ROUND(M236,2)),"")</f>
        <v/>
      </c>
      <c r="O236" s="134" t="str">
        <f t="shared" si="48"/>
        <v/>
      </c>
      <c r="P236" s="135">
        <f>IFERROR(ROUND(IF(I236="Industrial Post Doc",'Reference worksheet Do NOT edit'!$O$6,IF(I236="College 10k",10000,VLOOKUP(G236,'Reference worksheet Do NOT edit'!$M$4:$O$5,3,FALSE)))*H236+R236,4),0)</f>
        <v>0</v>
      </c>
      <c r="Q236" s="135">
        <f>IFERROR(ROUND(IF(I236="Industrial Post Doc",'Reference worksheet Do NOT edit'!$N$6,IF(I236="College 10k",5000,SUMIF('Reference worksheet Do NOT edit'!$M$4:$M$5,G236,'Reference worksheet Do NOT edit'!$N$4:$N$5)))*H236,4),0)+IF(J236="Industry Co-Funded",(4000*H236),0)</f>
        <v>0</v>
      </c>
      <c r="R236" s="47"/>
      <c r="S236" s="134">
        <f t="shared" si="47"/>
        <v>0</v>
      </c>
    </row>
    <row r="237" spans="1:19" ht="24" customHeight="1" x14ac:dyDescent="0.25">
      <c r="A237" s="8"/>
      <c r="B237" s="142" t="str">
        <f t="array" ref="B237">IFERROR(INDEX('Summary '!$B$16:$B$35,SMALL(IF('Summary '!$P$16:$P$35&gt;0,ROW('Summary '!$B$16:$B$35)-ROW('Summary '!B$16)+1),ROWS('Summary '!B$2:'Summary '!B14))),"")</f>
        <v/>
      </c>
      <c r="C237" s="142" t="str">
        <f t="array" ref="C237">IFERROR(INDEX('Summary '!$C$16:$C$35,SMALL(IF('Summary '!$P$16:$P$35&gt;0,ROW('Summary '!$C$16:$C$35)-ROW('Summary '!C$16)+1),ROWS('Summary '!C$2:'Summary '!C14))),"")</f>
        <v/>
      </c>
      <c r="D237" s="142" t="str">
        <f t="array" ref="D237">IFERROR(INDEX('Summary '!$D$16:$D$35,SMALL(IF('Summary '!$P$16:$P$35&gt;0,ROW('Summary '!$D$16:$D$35)-ROW('Summary '!D$16)+1),ROWS('Summary '!D$2:'Summary '!D14))),"")</f>
        <v/>
      </c>
      <c r="E237" s="131" t="str">
        <f t="array" ref="E237">IFERROR(INDEX('Summary '!$E$16:$E$35,SMALL(IF('Summary '!$P$16:$P$35&gt;0,ROW('Summary '!$E$16:$E$35)-ROW('Summary '!E$16)+1),ROWS('Summary '!D$2:'Summary '!D14))),"")</f>
        <v/>
      </c>
      <c r="F237" s="132" t="str">
        <f t="array" ref="F237">IFERROR(INDEX('Summary '!$F$16:$F$35,SMALL(IF('Summary '!$P$16:$P$35&gt;0,ROW('Summary '!$F$16:$F$35)-ROW('Summary '!F$16)+1),ROWS('Summary '!F$2:'Summary '!F14))),"")</f>
        <v/>
      </c>
      <c r="G237" s="132" t="str">
        <f>IF(LEN(H237)&gt;0,'Summary '!$I$3,"")</f>
        <v/>
      </c>
      <c r="H237" s="133" t="str">
        <f t="array" ref="H237">IFERROR(INDEX('Summary '!$P$16:$P$35,SMALL(IF('Summary '!$P$16:$P$35&gt;0,ROW('Summary '!$P$16:$P$35)-ROW('Summary '!P$16)+1),ROWS('Summary '!N$2:'Summary '!O14))),"")</f>
        <v/>
      </c>
      <c r="I237" s="184" t="str">
        <f t="array" ref="I237">IFERROR(INDEX('Summary '!$G$16:$G$35,SMALL(IF('Summary '!$P$16:$P$35&gt;0,ROW('Summary '!$G$16:$G$35)-ROW('Summary '!G$16)+1),ROWS('Summary '!G$2:'Summary '!G14))),"")</f>
        <v/>
      </c>
      <c r="J237" s="45"/>
      <c r="K237" s="302"/>
      <c r="L237" s="303"/>
      <c r="M237" s="224"/>
      <c r="N237" s="186" t="str">
        <f>IF(LEN(H237)&gt;0,IF(ISBLANK(M237),ROUND(IFERROR(VLOOKUP(I237,Stipends!$A$2:$B$28,2,)*H237,10000*H237),4),ROUND(M237,2)),"")</f>
        <v/>
      </c>
      <c r="O237" s="134" t="str">
        <f t="shared" si="48"/>
        <v/>
      </c>
      <c r="P237" s="135">
        <f>IFERROR(ROUND(IF(I237="Industrial Post Doc",'Reference worksheet Do NOT edit'!$O$6,IF(I237="College 10k",10000,VLOOKUP(G237,'Reference worksheet Do NOT edit'!$M$4:$O$5,3,FALSE)))*H237+R237,4),0)</f>
        <v>0</v>
      </c>
      <c r="Q237" s="135">
        <f>IFERROR(ROUND(IF(I237="Industrial Post Doc",'Reference worksheet Do NOT edit'!$N$6,IF(I237="College 10k",5000,SUMIF('Reference worksheet Do NOT edit'!$M$4:$M$5,G237,'Reference worksheet Do NOT edit'!$N$4:$N$5)))*H237,4),0)+IF(J237="Industry Co-Funded",(4000*H237),0)</f>
        <v>0</v>
      </c>
      <c r="R237" s="47"/>
      <c r="S237" s="134">
        <f t="shared" si="47"/>
        <v>0</v>
      </c>
    </row>
    <row r="238" spans="1:19" ht="24" customHeight="1" x14ac:dyDescent="0.25">
      <c r="A238" s="8"/>
      <c r="B238" s="142" t="str">
        <f t="array" ref="B238">IFERROR(INDEX('Summary '!$B$16:$B$35,SMALL(IF('Summary '!$P$16:$P$35&gt;0,ROW('Summary '!$B$16:$B$35)-ROW('Summary '!B$16)+1),ROWS('Summary '!B$2:'Summary '!B15))),"")</f>
        <v/>
      </c>
      <c r="C238" s="142" t="str">
        <f t="array" ref="C238">IFERROR(INDEX('Summary '!$C$16:$C$35,SMALL(IF('Summary '!$P$16:$P$35&gt;0,ROW('Summary '!$C$16:$C$35)-ROW('Summary '!C$16)+1),ROWS('Summary '!C$2:'Summary '!C15))),"")</f>
        <v/>
      </c>
      <c r="D238" s="142" t="str">
        <f t="array" ref="D238">IFERROR(INDEX('Summary '!$D$16:$D$35,SMALL(IF('Summary '!$P$16:$P$35&gt;0,ROW('Summary '!$D$16:$D$35)-ROW('Summary '!D$16)+1),ROWS('Summary '!D$2:'Summary '!D15))),"")</f>
        <v/>
      </c>
      <c r="E238" s="131" t="str">
        <f t="array" ref="E238">IFERROR(INDEX('Summary '!$E$16:$E$35,SMALL(IF('Summary '!$P$16:$P$35&gt;0,ROW('Summary '!$E$16:$E$35)-ROW('Summary '!E$16)+1),ROWS('Summary '!D$2:'Summary '!D15))),"")</f>
        <v/>
      </c>
      <c r="F238" s="132" t="str">
        <f t="array" ref="F238">IFERROR(INDEX('Summary '!$F$16:$F$35,SMALL(IF('Summary '!$P$16:$P$35&gt;0,ROW('Summary '!$F$16:$F$35)-ROW('Summary '!F$16)+1),ROWS('Summary '!F$2:'Summary '!F15))),"")</f>
        <v/>
      </c>
      <c r="G238" s="132" t="str">
        <f>IF(LEN(H238)&gt;0,'Summary '!$I$3,"")</f>
        <v/>
      </c>
      <c r="H238" s="133" t="str">
        <f t="array" ref="H238">IFERROR(INDEX('Summary '!$P$16:$P$35,SMALL(IF('Summary '!$P$16:$P$35&gt;0,ROW('Summary '!$P$16:$P$35)-ROW('Summary '!P$16)+1),ROWS('Summary '!N$2:'Summary '!O15))),"")</f>
        <v/>
      </c>
      <c r="I238" s="184" t="str">
        <f t="array" ref="I238">IFERROR(INDEX('Summary '!$G$16:$G$35,SMALL(IF('Summary '!$P$16:$P$35&gt;0,ROW('Summary '!$G$16:$G$35)-ROW('Summary '!G$16)+1),ROWS('Summary '!G$2:'Summary '!G15))),"")</f>
        <v/>
      </c>
      <c r="J238" s="45"/>
      <c r="K238" s="302"/>
      <c r="L238" s="303"/>
      <c r="M238" s="224"/>
      <c r="N238" s="186" t="str">
        <f>IF(LEN(H238)&gt;0,IF(ISBLANK(M238),ROUND(IFERROR(VLOOKUP(I238,Stipends!$A$2:$B$28,2,)*H238,10000*H238),4),ROUND(M238,2)),"")</f>
        <v/>
      </c>
      <c r="O238" s="134" t="str">
        <f t="shared" si="48"/>
        <v/>
      </c>
      <c r="P238" s="135">
        <f>IFERROR(ROUND(IF(I238="Industrial Post Doc",'Reference worksheet Do NOT edit'!$O$6,IF(I238="College 10k",10000,VLOOKUP(G238,'Reference worksheet Do NOT edit'!$M$4:$O$5,3,FALSE)))*H238+R238,4),0)</f>
        <v>0</v>
      </c>
      <c r="Q238" s="135">
        <f>IFERROR(ROUND(IF(I238="Industrial Post Doc",'Reference worksheet Do NOT edit'!$N$6,IF(I238="College 10k",5000,SUMIF('Reference worksheet Do NOT edit'!$M$4:$M$5,G238,'Reference worksheet Do NOT edit'!$N$4:$N$5)))*H238,4),0)+IF(J238="Industry Co-Funded",(4000*H238),0)</f>
        <v>0</v>
      </c>
      <c r="R238" s="47"/>
      <c r="S238" s="134">
        <f t="shared" si="47"/>
        <v>0</v>
      </c>
    </row>
    <row r="239" spans="1:19" ht="24" customHeight="1" x14ac:dyDescent="0.25">
      <c r="A239" s="8"/>
      <c r="B239" s="142" t="str">
        <f t="array" ref="B239">IFERROR(INDEX('Summary '!$B$16:$B$35,SMALL(IF('Summary '!$P$16:$P$35&gt;0,ROW('Summary '!$B$16:$B$35)-ROW('Summary '!B$16)+1),ROWS('Summary '!B$2:'Summary '!B16))),"")</f>
        <v/>
      </c>
      <c r="C239" s="142" t="str">
        <f t="array" ref="C239">IFERROR(INDEX('Summary '!$C$16:$C$35,SMALL(IF('Summary '!$P$16:$P$35&gt;0,ROW('Summary '!$C$16:$C$35)-ROW('Summary '!C$16)+1),ROWS('Summary '!C$2:'Summary '!C16))),"")</f>
        <v/>
      </c>
      <c r="D239" s="142" t="str">
        <f t="array" ref="D239">IFERROR(INDEX('Summary '!$D$16:$D$35,SMALL(IF('Summary '!$P$16:$P$35&gt;0,ROW('Summary '!$D$16:$D$35)-ROW('Summary '!D$16)+1),ROWS('Summary '!D$2:'Summary '!D16))),"")</f>
        <v/>
      </c>
      <c r="E239" s="131" t="str">
        <f t="array" ref="E239">IFERROR(INDEX('Summary '!$E$16:$E$35,SMALL(IF('Summary '!$P$16:$P$35&gt;0,ROW('Summary '!$E$16:$E$35)-ROW('Summary '!E$16)+1),ROWS('Summary '!D$2:'Summary '!D16))),"")</f>
        <v/>
      </c>
      <c r="F239" s="132" t="str">
        <f t="array" ref="F239">IFERROR(INDEX('Summary '!$F$16:$F$35,SMALL(IF('Summary '!$P$16:$P$35&gt;0,ROW('Summary '!$F$16:$F$35)-ROW('Summary '!F$16)+1),ROWS('Summary '!F$2:'Summary '!F16))),"")</f>
        <v/>
      </c>
      <c r="G239" s="132" t="str">
        <f>IF(LEN(H239)&gt;0,'Summary '!$I$3,"")</f>
        <v/>
      </c>
      <c r="H239" s="133" t="str">
        <f t="array" ref="H239">IFERROR(INDEX('Summary '!$P$16:$P$35,SMALL(IF('Summary '!$P$16:$P$35&gt;0,ROW('Summary '!$P$16:$P$35)-ROW('Summary '!P$16)+1),ROWS('Summary '!N$2:'Summary '!O16))),"")</f>
        <v/>
      </c>
      <c r="I239" s="184" t="str">
        <f t="array" ref="I239">IFERROR(INDEX('Summary '!$G$16:$G$35,SMALL(IF('Summary '!$P$16:$P$35&gt;0,ROW('Summary '!$G$16:$G$35)-ROW('Summary '!G$16)+1),ROWS('Summary '!G$2:'Summary '!G16))),"")</f>
        <v/>
      </c>
      <c r="J239" s="45"/>
      <c r="K239" s="302"/>
      <c r="L239" s="303"/>
      <c r="M239" s="224"/>
      <c r="N239" s="186" t="str">
        <f>IF(LEN(H239)&gt;0,IF(ISBLANK(M239),ROUND(IFERROR(VLOOKUP(I239,Stipends!$A$2:$B$28,2,)*H239,10000*H239),4),ROUND(M239,2)),"")</f>
        <v/>
      </c>
      <c r="O239" s="134" t="str">
        <f t="shared" si="48"/>
        <v/>
      </c>
      <c r="P239" s="135">
        <f>IFERROR(ROUND(IF(I239="Industrial Post Doc",'Reference worksheet Do NOT edit'!$O$6,IF(I239="College 10k",10000,VLOOKUP(G239,'Reference worksheet Do NOT edit'!$M$4:$O$5,3,FALSE)))*H239+R239,4),0)</f>
        <v>0</v>
      </c>
      <c r="Q239" s="135">
        <f>IFERROR(ROUND(IF(I239="Industrial Post Doc",'Reference worksheet Do NOT edit'!$N$6,IF(I239="College 10k",5000,SUMIF('Reference worksheet Do NOT edit'!$M$4:$M$5,G239,'Reference worksheet Do NOT edit'!$N$4:$N$5)))*H239,4),0)+IF(J239="Industry Co-Funded",(4000*H239),0)</f>
        <v>0</v>
      </c>
      <c r="R239" s="47"/>
      <c r="S239" s="134">
        <f t="shared" si="47"/>
        <v>0</v>
      </c>
    </row>
    <row r="240" spans="1:19" ht="24" customHeight="1" x14ac:dyDescent="0.25">
      <c r="A240" s="8"/>
      <c r="B240" s="142" t="str">
        <f t="array" ref="B240">IFERROR(INDEX('Summary '!$B$16:$B$35,SMALL(IF('Summary '!$P$16:$P$35&gt;0,ROW('Summary '!$B$16:$B$35)-ROW('Summary '!B$16)+1),ROWS('Summary '!B$2:'Summary '!B17))),"")</f>
        <v/>
      </c>
      <c r="C240" s="142" t="str">
        <f t="array" ref="C240">IFERROR(INDEX('Summary '!$C$16:$C$35,SMALL(IF('Summary '!$P$16:$P$35&gt;0,ROW('Summary '!$C$16:$C$35)-ROW('Summary '!C$16)+1),ROWS('Summary '!C$2:'Summary '!C17))),"")</f>
        <v/>
      </c>
      <c r="D240" s="142" t="str">
        <f t="array" ref="D240">IFERROR(INDEX('Summary '!$D$16:$D$35,SMALL(IF('Summary '!$P$16:$P$35&gt;0,ROW('Summary '!$D$16:$D$35)-ROW('Summary '!D$16)+1),ROWS('Summary '!D$2:'Summary '!D17))),"")</f>
        <v/>
      </c>
      <c r="E240" s="131" t="str">
        <f t="array" ref="E240">IFERROR(INDEX('Summary '!$E$16:$E$35,SMALL(IF('Summary '!$P$16:$P$35&gt;0,ROW('Summary '!$E$16:$E$35)-ROW('Summary '!E$16)+1),ROWS('Summary '!D$2:'Summary '!D17))),"")</f>
        <v/>
      </c>
      <c r="F240" s="132" t="str">
        <f t="array" ref="F240">IFERROR(INDEX('Summary '!$F$16:$F$35,SMALL(IF('Summary '!$P$16:$P$35&gt;0,ROW('Summary '!$F$16:$F$35)-ROW('Summary '!F$16)+1),ROWS('Summary '!F$2:'Summary '!F17))),"")</f>
        <v/>
      </c>
      <c r="G240" s="132" t="str">
        <f>IF(LEN(H240)&gt;0,'Summary '!$I$3,"")</f>
        <v/>
      </c>
      <c r="H240" s="133" t="str">
        <f t="array" ref="H240">IFERROR(INDEX('Summary '!$P$16:$P$35,SMALL(IF('Summary '!$P$16:$P$35&gt;0,ROW('Summary '!$P$16:$P$35)-ROW('Summary '!P$16)+1),ROWS('Summary '!N$2:'Summary '!O17))),"")</f>
        <v/>
      </c>
      <c r="I240" s="184" t="str">
        <f t="array" ref="I240">IFERROR(INDEX('Summary '!$G$16:$G$35,SMALL(IF('Summary '!$P$16:$P$35&gt;0,ROW('Summary '!$G$16:$G$35)-ROW('Summary '!G$16)+1),ROWS('Summary '!G$2:'Summary '!G17))),"")</f>
        <v/>
      </c>
      <c r="J240" s="45"/>
      <c r="K240" s="302"/>
      <c r="L240" s="303"/>
      <c r="M240" s="224"/>
      <c r="N240" s="186" t="str">
        <f>IF(LEN(H240)&gt;0,IF(ISBLANK(M240),ROUND(IFERROR(VLOOKUP(I240,Stipends!$A$2:$B$28,2,)*H240,10000*H240),4),ROUND(M240,2)),"")</f>
        <v/>
      </c>
      <c r="O240" s="134" t="str">
        <f t="shared" si="48"/>
        <v/>
      </c>
      <c r="P240" s="135">
        <f>IFERROR(ROUND(IF(I240="Industrial Post Doc",'Reference worksheet Do NOT edit'!$O$6,IF(I240="College 10k",10000,VLOOKUP(G240,'Reference worksheet Do NOT edit'!$M$4:$O$5,3,FALSE)))*H240+R240,4),0)</f>
        <v>0</v>
      </c>
      <c r="Q240" s="135">
        <f>IFERROR(ROUND(IF(I240="Industrial Post Doc",'Reference worksheet Do NOT edit'!$N$6,IF(I240="College 10k",5000,SUMIF('Reference worksheet Do NOT edit'!$M$4:$M$5,G240,'Reference worksheet Do NOT edit'!$N$4:$N$5)))*H240,4),0)+IF(J240="Industry Co-Funded",(4000*H240),0)</f>
        <v>0</v>
      </c>
      <c r="R240" s="47"/>
      <c r="S240" s="134">
        <f t="shared" si="47"/>
        <v>0</v>
      </c>
    </row>
    <row r="241" spans="1:19" ht="24" customHeight="1" x14ac:dyDescent="0.25">
      <c r="A241" s="8"/>
      <c r="B241" s="142" t="str">
        <f t="array" ref="B241">IFERROR(INDEX('Summary '!$B$16:$B$35,SMALL(IF('Summary '!$P$16:$P$35&gt;0,ROW('Summary '!$B$16:$B$35)-ROW('Summary '!B$16)+1),ROWS('Summary '!B$2:'Summary '!B18))),"")</f>
        <v/>
      </c>
      <c r="C241" s="142" t="str">
        <f t="array" ref="C241">IFERROR(INDEX('Summary '!$C$16:$C$35,SMALL(IF('Summary '!$P$16:$P$35&gt;0,ROW('Summary '!$C$16:$C$35)-ROW('Summary '!C$16)+1),ROWS('Summary '!C$2:'Summary '!C18))),"")</f>
        <v/>
      </c>
      <c r="D241" s="142" t="str">
        <f t="array" ref="D241">IFERROR(INDEX('Summary '!$D$16:$D$35,SMALL(IF('Summary '!$P$16:$P$35&gt;0,ROW('Summary '!$D$16:$D$35)-ROW('Summary '!D$16)+1),ROWS('Summary '!D$2:'Summary '!D18))),"")</f>
        <v/>
      </c>
      <c r="E241" s="131" t="str">
        <f t="array" ref="E241">IFERROR(INDEX('Summary '!$E$16:$E$35,SMALL(IF('Summary '!$P$16:$P$35&gt;0,ROW('Summary '!$E$16:$E$35)-ROW('Summary '!E$16)+1),ROWS('Summary '!D$2:'Summary '!D18))),"")</f>
        <v/>
      </c>
      <c r="F241" s="132" t="str">
        <f t="array" ref="F241">IFERROR(INDEX('Summary '!$F$16:$F$35,SMALL(IF('Summary '!$P$16:$P$35&gt;0,ROW('Summary '!$F$16:$F$35)-ROW('Summary '!F$16)+1),ROWS('Summary '!F$2:'Summary '!F18))),"")</f>
        <v/>
      </c>
      <c r="G241" s="132" t="str">
        <f>IF(LEN(H241)&gt;0,'Summary '!$I$3,"")</f>
        <v/>
      </c>
      <c r="H241" s="133" t="str">
        <f t="array" ref="H241">IFERROR(INDEX('Summary '!$P$16:$P$35,SMALL(IF('Summary '!$P$16:$P$35&gt;0,ROW('Summary '!$P$16:$P$35)-ROW('Summary '!P$16)+1),ROWS('Summary '!N$2:'Summary '!O18))),"")</f>
        <v/>
      </c>
      <c r="I241" s="184" t="str">
        <f t="array" ref="I241">IFERROR(INDEX('Summary '!$G$16:$G$35,SMALL(IF('Summary '!$P$16:$P$35&gt;0,ROW('Summary '!$G$16:$G$35)-ROW('Summary '!G$16)+1),ROWS('Summary '!G$2:'Summary '!G18))),"")</f>
        <v/>
      </c>
      <c r="J241" s="45"/>
      <c r="K241" s="302"/>
      <c r="L241" s="303"/>
      <c r="M241" s="224"/>
      <c r="N241" s="186" t="str">
        <f>IF(LEN(H241)&gt;0,IF(ISBLANK(M241),ROUND(IFERROR(VLOOKUP(I241,Stipends!$A$2:$B$28,2,)*H241,10000*H241),4),ROUND(M241,2)),"")</f>
        <v/>
      </c>
      <c r="O241" s="134" t="str">
        <f t="shared" si="48"/>
        <v/>
      </c>
      <c r="P241" s="135">
        <f>IFERROR(ROUND(IF(I241="Industrial Post Doc",'Reference worksheet Do NOT edit'!$O$6,IF(I241="College 10k",10000,VLOOKUP(G241,'Reference worksheet Do NOT edit'!$M$4:$O$5,3,FALSE)))*H241+R241,4),0)</f>
        <v>0</v>
      </c>
      <c r="Q241" s="135">
        <f>IFERROR(ROUND(IF(I241="Industrial Post Doc",'Reference worksheet Do NOT edit'!$N$6,IF(I241="College 10k",5000,SUMIF('Reference worksheet Do NOT edit'!$M$4:$M$5,G241,'Reference worksheet Do NOT edit'!$N$4:$N$5)))*H241,4),0)+IF(J241="Industry Co-Funded",(4000*H241),0)</f>
        <v>0</v>
      </c>
      <c r="R241" s="47"/>
      <c r="S241" s="134">
        <f t="shared" si="47"/>
        <v>0</v>
      </c>
    </row>
    <row r="242" spans="1:19" ht="24" customHeight="1" x14ac:dyDescent="0.25">
      <c r="A242" s="8"/>
      <c r="B242" s="142" t="str">
        <f t="array" ref="B242">IFERROR(INDEX('Summary '!$B$16:$B$35,SMALL(IF('Summary '!$P$16:$P$35&gt;0,ROW('Summary '!$B$16:$B$35)-ROW('Summary '!B$16)+1),ROWS('Summary '!B$2:'Summary '!B19))),"")</f>
        <v/>
      </c>
      <c r="C242" s="142" t="str">
        <f t="array" ref="C242">IFERROR(INDEX('Summary '!$C$16:$C$35,SMALL(IF('Summary '!$P$16:$P$35&gt;0,ROW('Summary '!$C$16:$C$35)-ROW('Summary '!C$16)+1),ROWS('Summary '!C$2:'Summary '!C19))),"")</f>
        <v/>
      </c>
      <c r="D242" s="142" t="str">
        <f t="array" ref="D242">IFERROR(INDEX('Summary '!$D$16:$D$35,SMALL(IF('Summary '!$P$16:$P$35&gt;0,ROW('Summary '!$D$16:$D$35)-ROW('Summary '!D$16)+1),ROWS('Summary '!D$2:'Summary '!D19))),"")</f>
        <v/>
      </c>
      <c r="E242" s="131" t="str">
        <f t="array" ref="E242">IFERROR(INDEX('Summary '!$E$16:$E$35,SMALL(IF('Summary '!$P$16:$P$35&gt;0,ROW('Summary '!$E$16:$E$35)-ROW('Summary '!E$16)+1),ROWS('Summary '!D$2:'Summary '!D19))),"")</f>
        <v/>
      </c>
      <c r="F242" s="132" t="str">
        <f t="array" ref="F242">IFERROR(INDEX('Summary '!$F$16:$F$35,SMALL(IF('Summary '!$P$16:$P$35&gt;0,ROW('Summary '!$F$16:$F$35)-ROW('Summary '!F$16)+1),ROWS('Summary '!F$2:'Summary '!F19))),"")</f>
        <v/>
      </c>
      <c r="G242" s="132" t="str">
        <f>IF(LEN(H242)&gt;0,'Summary '!$I$3,"")</f>
        <v/>
      </c>
      <c r="H242" s="133" t="str">
        <f t="array" ref="H242">IFERROR(INDEX('Summary '!$P$16:$P$35,SMALL(IF('Summary '!$P$16:$P$35&gt;0,ROW('Summary '!$P$16:$P$35)-ROW('Summary '!P$16)+1),ROWS('Summary '!N$2:'Summary '!O19))),"")</f>
        <v/>
      </c>
      <c r="I242" s="184" t="str">
        <f t="array" ref="I242">IFERROR(INDEX('Summary '!$G$16:$G$35,SMALL(IF('Summary '!$P$16:$P$35&gt;0,ROW('Summary '!$G$16:$G$35)-ROW('Summary '!G$16)+1),ROWS('Summary '!G$2:'Summary '!G19))),"")</f>
        <v/>
      </c>
      <c r="J242" s="45"/>
      <c r="K242" s="302"/>
      <c r="L242" s="303"/>
      <c r="M242" s="224"/>
      <c r="N242" s="186" t="str">
        <f>IF(LEN(H242)&gt;0,IF(ISBLANK(M242),ROUND(IFERROR(VLOOKUP(I242,Stipends!$A$2:$B$28,2,)*H242,10000*H242),4),ROUND(M242,2)),"")</f>
        <v/>
      </c>
      <c r="O242" s="134" t="str">
        <f t="shared" si="48"/>
        <v/>
      </c>
      <c r="P242" s="135">
        <f>IFERROR(ROUND(IF(I242="Industrial Post Doc",'Reference worksheet Do NOT edit'!$O$6,IF(I242="College 10k",10000,VLOOKUP(G242,'Reference worksheet Do NOT edit'!$M$4:$O$5,3,FALSE)))*H242+R242,4),0)</f>
        <v>0</v>
      </c>
      <c r="Q242" s="135">
        <f>IFERROR(ROUND(IF(I242="Industrial Post Doc",'Reference worksheet Do NOT edit'!$N$6,IF(I242="College 10k",5000,SUMIF('Reference worksheet Do NOT edit'!$M$4:$M$5,G242,'Reference worksheet Do NOT edit'!$N$4:$N$5)))*H242,4),0)+IF(J242="Industry Co-Funded",(4000*H242),0)</f>
        <v>0</v>
      </c>
      <c r="R242" s="47"/>
      <c r="S242" s="134">
        <f t="shared" si="47"/>
        <v>0</v>
      </c>
    </row>
    <row r="243" spans="1:19" ht="24" customHeight="1" x14ac:dyDescent="0.25">
      <c r="A243" s="8"/>
      <c r="B243" s="142" t="str">
        <f t="array" ref="B243">IFERROR(INDEX('Summary '!$B$16:$B$35,SMALL(IF('Summary '!$P$16:$P$35&gt;0,ROW('Summary '!$B$16:$B$35)-ROW('Summary '!B$16)+1),ROWS('Summary '!B$2:'Summary '!B20))),"")</f>
        <v/>
      </c>
      <c r="C243" s="142" t="str">
        <f t="array" ref="C243">IFERROR(INDEX('Summary '!$C$16:$C$35,SMALL(IF('Summary '!$P$16:$P$35&gt;0,ROW('Summary '!$C$16:$C$35)-ROW('Summary '!C$16)+1),ROWS('Summary '!C$2:'Summary '!C20))),"")</f>
        <v/>
      </c>
      <c r="D243" s="142" t="str">
        <f t="array" ref="D243">IFERROR(INDEX('Summary '!$D$16:$D$35,SMALL(IF('Summary '!$P$16:$P$35&gt;0,ROW('Summary '!$D$16:$D$35)-ROW('Summary '!D$16)+1),ROWS('Summary '!D$2:'Summary '!D20))),"")</f>
        <v/>
      </c>
      <c r="E243" s="131" t="str">
        <f t="array" ref="E243">IFERROR(INDEX('Summary '!$E$16:$E$35,SMALL(IF('Summary '!$P$16:$P$35&gt;0,ROW('Summary '!$E$16:$E$35)-ROW('Summary '!E$16)+1),ROWS('Summary '!D$2:'Summary '!D20))),"")</f>
        <v/>
      </c>
      <c r="F243" s="132" t="str">
        <f t="array" ref="F243">IFERROR(INDEX('Summary '!$F$16:$F$35,SMALL(IF('Summary '!$P$16:$P$35&gt;0,ROW('Summary '!$F$16:$F$35)-ROW('Summary '!F$16)+1),ROWS('Summary '!F$2:'Summary '!F20))),"")</f>
        <v/>
      </c>
      <c r="G243" s="132" t="str">
        <f>IF(LEN(H243)&gt;0,'Summary '!$I$3,"")</f>
        <v/>
      </c>
      <c r="H243" s="133" t="str">
        <f t="array" ref="H243">IFERROR(INDEX('Summary '!$P$16:$P$35,SMALL(IF('Summary '!$P$16:$P$35&gt;0,ROW('Summary '!$P$16:$P$35)-ROW('Summary '!P$16)+1),ROWS('Summary '!N$2:'Summary '!O20))),"")</f>
        <v/>
      </c>
      <c r="I243" s="184" t="str">
        <f t="array" ref="I243">IFERROR(INDEX('Summary '!$G$16:$G$35,SMALL(IF('Summary '!$P$16:$P$35&gt;0,ROW('Summary '!$G$16:$G$35)-ROW('Summary '!G$16)+1),ROWS('Summary '!G$2:'Summary '!G20))),"")</f>
        <v/>
      </c>
      <c r="J243" s="45"/>
      <c r="K243" s="302"/>
      <c r="L243" s="303"/>
      <c r="M243" s="224"/>
      <c r="N243" s="186" t="str">
        <f>IF(LEN(H243)&gt;0,IF(ISBLANK(M243),ROUND(IFERROR(VLOOKUP(I243,Stipends!$A$2:$B$28,2,)*H243,10000*H243),4),ROUND(M243,2)),"")</f>
        <v/>
      </c>
      <c r="O243" s="134" t="str">
        <f t="shared" si="48"/>
        <v/>
      </c>
      <c r="P243" s="135">
        <f>IFERROR(ROUND(IF(I243="Industrial Post Doc",'Reference worksheet Do NOT edit'!$O$6,IF(I243="College 10k",10000,VLOOKUP(G243,'Reference worksheet Do NOT edit'!$M$4:$O$5,3,FALSE)))*H243+R243,4),0)</f>
        <v>0</v>
      </c>
      <c r="Q243" s="135">
        <f>IFERROR(ROUND(IF(I243="Industrial Post Doc",'Reference worksheet Do NOT edit'!$N$6,IF(I243="College 10k",5000,SUMIF('Reference worksheet Do NOT edit'!$M$4:$M$5,G243,'Reference worksheet Do NOT edit'!$N$4:$N$5)))*H243,4),0)+IF(J243="Industry Co-Funded",(4000*H243),0)</f>
        <v>0</v>
      </c>
      <c r="R243" s="47"/>
      <c r="S243" s="134">
        <f t="shared" si="47"/>
        <v>0</v>
      </c>
    </row>
    <row r="244" spans="1:19" ht="24" customHeight="1" x14ac:dyDescent="0.25">
      <c r="A244" s="8"/>
      <c r="B244" s="142" t="str">
        <f t="array" ref="B244">IFERROR(INDEX('Summary '!$B$16:$B$35,SMALL(IF('Summary '!$P$16:$P$35&gt;0,ROW('Summary '!$B$16:$B$35)-ROW('Summary '!B$16)+1),ROWS('Summary '!B$2:'Summary '!B21))),"")</f>
        <v/>
      </c>
      <c r="C244" s="142" t="str">
        <f t="array" ref="C244">IFERROR(INDEX('Summary '!$C$16:$C$35,SMALL(IF('Summary '!$P$16:$P$35&gt;0,ROW('Summary '!$C$16:$C$35)-ROW('Summary '!C$16)+1),ROWS('Summary '!C$2:'Summary '!C21))),"")</f>
        <v/>
      </c>
      <c r="D244" s="142" t="str">
        <f t="array" ref="D244">IFERROR(INDEX('Summary '!$D$16:$D$35,SMALL(IF('Summary '!$P$16:$P$35&gt;0,ROW('Summary '!$D$16:$D$35)-ROW('Summary '!D$16)+1),ROWS('Summary '!D$2:'Summary '!D21))),"")</f>
        <v/>
      </c>
      <c r="E244" s="131" t="str">
        <f t="array" ref="E244">IFERROR(INDEX('Summary '!$E$16:$E$35,SMALL(IF('Summary '!$P$16:$P$35&gt;0,ROW('Summary '!$E$16:$E$35)-ROW('Summary '!E$16)+1),ROWS('Summary '!D$2:'Summary '!D21))),"")</f>
        <v/>
      </c>
      <c r="F244" s="132" t="str">
        <f t="array" ref="F244">IFERROR(INDEX('Summary '!$F$16:$F$35,SMALL(IF('Summary '!$P$16:$P$35&gt;0,ROW('Summary '!$F$16:$F$35)-ROW('Summary '!F$16)+1),ROWS('Summary '!F$2:'Summary '!F21))),"")</f>
        <v/>
      </c>
      <c r="G244" s="132" t="str">
        <f>IF(LEN(H244)&gt;0,'Summary '!$I$3,"")</f>
        <v/>
      </c>
      <c r="H244" s="133" t="str">
        <f t="array" ref="H244">IFERROR(INDEX('Summary '!$P$16:$P$35,SMALL(IF('Summary '!$P$16:$P$35&gt;0,ROW('Summary '!$P$16:$P$35)-ROW('Summary '!P$16)+1),ROWS('Summary '!N$2:'Summary '!O21))),"")</f>
        <v/>
      </c>
      <c r="I244" s="184" t="str">
        <f t="array" ref="I244">IFERROR(INDEX('Summary '!$G$16:$G$35,SMALL(IF('Summary '!$P$16:$P$35&gt;0,ROW('Summary '!$G$16:$G$35)-ROW('Summary '!G$16)+1),ROWS('Summary '!G$2:'Summary '!G21))),"")</f>
        <v/>
      </c>
      <c r="J244" s="45"/>
      <c r="K244" s="302"/>
      <c r="L244" s="303"/>
      <c r="M244" s="224"/>
      <c r="N244" s="186" t="str">
        <f>IF(LEN(H244)&gt;0,IF(ISBLANK(M244),ROUND(IFERROR(VLOOKUP(I244,Stipends!$A$2:$B$28,2,)*H244,10000*H244),4),ROUND(M244,2)),"")</f>
        <v/>
      </c>
      <c r="O244" s="134" t="str">
        <f t="shared" si="48"/>
        <v/>
      </c>
      <c r="P244" s="135">
        <f>IFERROR(ROUND(IF(I244="Industrial Post Doc",'Reference worksheet Do NOT edit'!$O$6,IF(I244="College 10k",10000,VLOOKUP(G244,'Reference worksheet Do NOT edit'!$M$4:$O$5,3,FALSE)))*H244+R244,4),0)</f>
        <v>0</v>
      </c>
      <c r="Q244" s="135">
        <f>IFERROR(ROUND(IF(I244="Industrial Post Doc",'Reference worksheet Do NOT edit'!$N$6,IF(I244="College 10k",5000,SUMIF('Reference worksheet Do NOT edit'!$M$4:$M$5,G244,'Reference worksheet Do NOT edit'!$N$4:$N$5)))*H244,4),0)+IF(J244="Industry Co-Funded",(4000*H244),0)</f>
        <v>0</v>
      </c>
      <c r="R244" s="47"/>
      <c r="S244" s="134">
        <f t="shared" si="47"/>
        <v>0</v>
      </c>
    </row>
    <row r="245" spans="1:19" ht="24" customHeight="1" x14ac:dyDescent="0.25">
      <c r="A245" s="8"/>
      <c r="B245" s="137" t="s">
        <v>5</v>
      </c>
      <c r="C245" s="138"/>
      <c r="D245" s="138"/>
      <c r="E245" s="138"/>
      <c r="F245" s="138"/>
      <c r="G245" s="138"/>
      <c r="H245" s="139"/>
      <c r="I245" s="138"/>
      <c r="J245" s="138"/>
      <c r="K245" s="138"/>
      <c r="L245" s="140"/>
      <c r="M245" s="141"/>
      <c r="N245" s="136">
        <f t="shared" ref="N245:O245" si="49">SUM(N225:N244)</f>
        <v>0</v>
      </c>
      <c r="O245" s="136">
        <f t="shared" si="49"/>
        <v>0</v>
      </c>
      <c r="P245" s="136">
        <f>ROUND(SUM(P225:P244),4)</f>
        <v>0</v>
      </c>
      <c r="Q245" s="136">
        <f t="shared" ref="Q245:R245" si="50">SUM(Q225:Q244)</f>
        <v>0</v>
      </c>
      <c r="R245" s="136">
        <f t="shared" si="50"/>
        <v>0</v>
      </c>
      <c r="S245" s="136">
        <f>SUM(S225:S244)</f>
        <v>0</v>
      </c>
    </row>
    <row r="246" spans="1:19" ht="23.25" customHeight="1" x14ac:dyDescent="0.25">
      <c r="A246" s="8"/>
      <c r="B246" s="8"/>
      <c r="C246" s="8"/>
      <c r="D246" s="8"/>
      <c r="E246" s="8"/>
      <c r="F246" s="8"/>
      <c r="G246" s="8"/>
      <c r="H246" s="41"/>
      <c r="I246" s="41"/>
      <c r="J246" s="8"/>
      <c r="K246" s="8"/>
      <c r="L246" s="8"/>
      <c r="M246" s="8"/>
      <c r="N246" s="48"/>
      <c r="O246" s="48"/>
      <c r="P246" s="49"/>
      <c r="Q246" s="48"/>
      <c r="R246" s="48"/>
      <c r="S246" s="48"/>
    </row>
    <row r="247" spans="1:19" ht="23.25" customHeight="1" thickBot="1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34"/>
      <c r="N247" s="8"/>
      <c r="O247" s="8"/>
      <c r="P247" s="8"/>
      <c r="Q247" s="8"/>
      <c r="R247" s="8"/>
      <c r="S247" s="8"/>
    </row>
    <row r="248" spans="1:19" ht="24.75" customHeight="1" x14ac:dyDescent="0.25">
      <c r="B248" s="410" t="s">
        <v>31</v>
      </c>
      <c r="C248" s="411"/>
      <c r="D248" s="411"/>
      <c r="E248" s="411"/>
      <c r="F248" s="411"/>
      <c r="G248" s="411"/>
      <c r="H248" s="411"/>
      <c r="I248" s="411"/>
      <c r="J248" s="411"/>
      <c r="K248" s="411"/>
      <c r="L248" s="411"/>
      <c r="M248" s="411"/>
      <c r="N248" s="411"/>
      <c r="O248" s="411"/>
      <c r="P248" s="411"/>
      <c r="Q248" s="411"/>
      <c r="R248" s="411"/>
      <c r="S248" s="412"/>
    </row>
    <row r="249" spans="1:19" ht="24.75" customHeight="1" x14ac:dyDescent="0.25">
      <c r="B249" s="413"/>
      <c r="C249" s="414"/>
      <c r="D249" s="414"/>
      <c r="E249" s="414"/>
      <c r="F249" s="414"/>
      <c r="G249" s="414"/>
      <c r="H249" s="414"/>
      <c r="I249" s="414"/>
      <c r="J249" s="414"/>
      <c r="K249" s="414"/>
      <c r="L249" s="414"/>
      <c r="M249" s="414"/>
      <c r="N249" s="414"/>
      <c r="O249" s="414"/>
      <c r="P249" s="414"/>
      <c r="Q249" s="414"/>
      <c r="R249" s="414"/>
      <c r="S249" s="415"/>
    </row>
    <row r="250" spans="1:19" ht="20.25" customHeight="1" x14ac:dyDescent="0.25">
      <c r="B250" s="413"/>
      <c r="C250" s="414"/>
      <c r="D250" s="414"/>
      <c r="E250" s="414"/>
      <c r="F250" s="414"/>
      <c r="G250" s="414"/>
      <c r="H250" s="414"/>
      <c r="I250" s="414"/>
      <c r="J250" s="414"/>
      <c r="K250" s="414"/>
      <c r="L250" s="414"/>
      <c r="M250" s="414"/>
      <c r="N250" s="414"/>
      <c r="O250" s="414"/>
      <c r="P250" s="414"/>
      <c r="Q250" s="414"/>
      <c r="R250" s="414"/>
      <c r="S250" s="415"/>
    </row>
    <row r="251" spans="1:19" ht="20.25" customHeight="1" x14ac:dyDescent="0.25">
      <c r="B251" s="413"/>
      <c r="C251" s="414"/>
      <c r="D251" s="414"/>
      <c r="E251" s="414"/>
      <c r="F251" s="414"/>
      <c r="G251" s="414"/>
      <c r="H251" s="414"/>
      <c r="I251" s="414"/>
      <c r="J251" s="414"/>
      <c r="K251" s="414"/>
      <c r="L251" s="414"/>
      <c r="M251" s="414"/>
      <c r="N251" s="414"/>
      <c r="O251" s="414"/>
      <c r="P251" s="414"/>
      <c r="Q251" s="414"/>
      <c r="R251" s="414"/>
      <c r="S251" s="415"/>
    </row>
    <row r="252" spans="1:19" ht="27" customHeight="1" x14ac:dyDescent="0.25">
      <c r="B252" s="413"/>
      <c r="C252" s="414"/>
      <c r="D252" s="414"/>
      <c r="E252" s="414"/>
      <c r="F252" s="414"/>
      <c r="G252" s="414"/>
      <c r="H252" s="414"/>
      <c r="I252" s="414"/>
      <c r="J252" s="414"/>
      <c r="K252" s="414"/>
      <c r="L252" s="414"/>
      <c r="M252" s="414"/>
      <c r="N252" s="414"/>
      <c r="O252" s="414"/>
      <c r="P252" s="414"/>
      <c r="Q252" s="414"/>
      <c r="R252" s="414"/>
      <c r="S252" s="415"/>
    </row>
    <row r="253" spans="1:19" ht="27" customHeight="1" x14ac:dyDescent="0.25">
      <c r="B253" s="413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5"/>
    </row>
    <row r="254" spans="1:19" ht="22.5" customHeight="1" x14ac:dyDescent="0.25">
      <c r="B254" s="413"/>
      <c r="C254" s="414"/>
      <c r="D254" s="414"/>
      <c r="E254" s="414"/>
      <c r="F254" s="414"/>
      <c r="G254" s="414"/>
      <c r="H254" s="414"/>
      <c r="I254" s="414"/>
      <c r="J254" s="414"/>
      <c r="K254" s="414"/>
      <c r="L254" s="414"/>
      <c r="M254" s="414"/>
      <c r="N254" s="414"/>
      <c r="O254" s="414"/>
      <c r="P254" s="414"/>
      <c r="Q254" s="414"/>
      <c r="R254" s="414"/>
      <c r="S254" s="415"/>
    </row>
    <row r="255" spans="1:19" ht="23.25" customHeight="1" x14ac:dyDescent="0.25">
      <c r="B255" s="413"/>
      <c r="C255" s="414"/>
      <c r="D255" s="414"/>
      <c r="E255" s="414"/>
      <c r="F255" s="414"/>
      <c r="G255" s="414"/>
      <c r="H255" s="414"/>
      <c r="I255" s="414"/>
      <c r="J255" s="414"/>
      <c r="K255" s="414"/>
      <c r="L255" s="414"/>
      <c r="M255" s="414"/>
      <c r="N255" s="414"/>
      <c r="O255" s="414"/>
      <c r="P255" s="414"/>
      <c r="Q255" s="414"/>
      <c r="R255" s="414"/>
      <c r="S255" s="415"/>
    </row>
    <row r="256" spans="1:19" ht="29.25" customHeight="1" x14ac:dyDescent="0.25">
      <c r="B256" s="413"/>
      <c r="C256" s="414"/>
      <c r="D256" s="414"/>
      <c r="E256" s="414"/>
      <c r="F256" s="414"/>
      <c r="G256" s="414"/>
      <c r="H256" s="414"/>
      <c r="I256" s="414"/>
      <c r="J256" s="414"/>
      <c r="K256" s="414"/>
      <c r="L256" s="414"/>
      <c r="M256" s="414"/>
      <c r="N256" s="414"/>
      <c r="O256" s="414"/>
      <c r="P256" s="414"/>
      <c r="Q256" s="414"/>
      <c r="R256" s="414"/>
      <c r="S256" s="415"/>
    </row>
    <row r="257" spans="2:19" ht="24.75" customHeight="1" x14ac:dyDescent="0.25">
      <c r="B257" s="413"/>
      <c r="C257" s="414"/>
      <c r="D257" s="414"/>
      <c r="E257" s="414"/>
      <c r="F257" s="414"/>
      <c r="G257" s="414"/>
      <c r="H257" s="414"/>
      <c r="I257" s="414"/>
      <c r="J257" s="414"/>
      <c r="K257" s="414"/>
      <c r="L257" s="414"/>
      <c r="M257" s="414"/>
      <c r="N257" s="414"/>
      <c r="O257" s="414"/>
      <c r="P257" s="414"/>
      <c r="Q257" s="414"/>
      <c r="R257" s="414"/>
      <c r="S257" s="415"/>
    </row>
    <row r="258" spans="2:19" ht="23.25" customHeight="1" x14ac:dyDescent="0.25">
      <c r="B258" s="413"/>
      <c r="C258" s="414"/>
      <c r="D258" s="414"/>
      <c r="E258" s="414"/>
      <c r="F258" s="414"/>
      <c r="G258" s="414"/>
      <c r="H258" s="414"/>
      <c r="I258" s="414"/>
      <c r="J258" s="414"/>
      <c r="K258" s="414"/>
      <c r="L258" s="414"/>
      <c r="M258" s="414"/>
      <c r="N258" s="414"/>
      <c r="O258" s="414"/>
      <c r="P258" s="414"/>
      <c r="Q258" s="414"/>
      <c r="R258" s="414"/>
      <c r="S258" s="415"/>
    </row>
    <row r="259" spans="2:19" ht="24.75" customHeight="1" x14ac:dyDescent="0.25">
      <c r="B259" s="413"/>
      <c r="C259" s="414"/>
      <c r="D259" s="414"/>
      <c r="E259" s="414"/>
      <c r="F259" s="414"/>
      <c r="G259" s="414"/>
      <c r="H259" s="414"/>
      <c r="I259" s="414"/>
      <c r="J259" s="414"/>
      <c r="K259" s="414"/>
      <c r="L259" s="414"/>
      <c r="M259" s="414"/>
      <c r="N259" s="414"/>
      <c r="O259" s="414"/>
      <c r="P259" s="414"/>
      <c r="Q259" s="414"/>
      <c r="R259" s="414"/>
      <c r="S259" s="415"/>
    </row>
    <row r="260" spans="2:19" ht="30.75" customHeight="1" thickBot="1" x14ac:dyDescent="0.3">
      <c r="B260" s="416"/>
      <c r="C260" s="417"/>
      <c r="D260" s="417"/>
      <c r="E260" s="417"/>
      <c r="F260" s="417"/>
      <c r="G260" s="417"/>
      <c r="H260" s="417"/>
      <c r="I260" s="417"/>
      <c r="J260" s="417"/>
      <c r="K260" s="417"/>
      <c r="L260" s="417"/>
      <c r="M260" s="417"/>
      <c r="N260" s="417"/>
      <c r="O260" s="417"/>
      <c r="P260" s="417"/>
      <c r="Q260" s="417"/>
      <c r="R260" s="417"/>
      <c r="S260" s="418"/>
    </row>
    <row r="261" spans="2:19" ht="26.25" customHeight="1" x14ac:dyDescent="0.25"/>
    <row r="262" spans="2:19" ht="19.5" customHeight="1" x14ac:dyDescent="0.25"/>
  </sheetData>
  <sheetProtection algorithmName="SHA-512" hashValue="VM/zt7gn+UeSBDhZbkBgQpMfq/ayUmqqrboIVsWTDYycLpvGJWNF4svVs+oQ1owuhTnk45EW4v6VjMZZJXlTzg==" saltValue="yP9zWpqwlhDsw+4x09zvwQ==" spinCount="100000" sheet="1" objects="1" scenarios="1"/>
  <dataConsolidate/>
  <mergeCells count="176">
    <mergeCell ref="J223:J224"/>
    <mergeCell ref="B119:B120"/>
    <mergeCell ref="C119:C120"/>
    <mergeCell ref="D93:D94"/>
    <mergeCell ref="D119:D120"/>
    <mergeCell ref="Q15:Q16"/>
    <mergeCell ref="H15:H16"/>
    <mergeCell ref="B15:B16"/>
    <mergeCell ref="H93:H94"/>
    <mergeCell ref="H119:H120"/>
    <mergeCell ref="F93:F94"/>
    <mergeCell ref="B67:B68"/>
    <mergeCell ref="C67:C68"/>
    <mergeCell ref="E67:E68"/>
    <mergeCell ref="G67:G68"/>
    <mergeCell ref="B93:B94"/>
    <mergeCell ref="C93:C94"/>
    <mergeCell ref="B197:B198"/>
    <mergeCell ref="C197:C198"/>
    <mergeCell ref="E197:E198"/>
    <mergeCell ref="G197:G198"/>
    <mergeCell ref="O197:O198"/>
    <mergeCell ref="P197:P198"/>
    <mergeCell ref="Q197:Q198"/>
    <mergeCell ref="R197:R198"/>
    <mergeCell ref="S197:S198"/>
    <mergeCell ref="E93:E94"/>
    <mergeCell ref="E119:E120"/>
    <mergeCell ref="G119:G120"/>
    <mergeCell ref="I119:I120"/>
    <mergeCell ref="N119:N120"/>
    <mergeCell ref="O119:O120"/>
    <mergeCell ref="P119:P120"/>
    <mergeCell ref="Q119:Q120"/>
    <mergeCell ref="G93:G94"/>
    <mergeCell ref="I93:I94"/>
    <mergeCell ref="K197:L197"/>
    <mergeCell ref="M197:M198"/>
    <mergeCell ref="N197:N198"/>
    <mergeCell ref="R145:R146"/>
    <mergeCell ref="N93:N94"/>
    <mergeCell ref="O171:O172"/>
    <mergeCell ref="P171:P172"/>
    <mergeCell ref="Q171:Q172"/>
    <mergeCell ref="F119:F120"/>
    <mergeCell ref="K119:L119"/>
    <mergeCell ref="M93:M94"/>
    <mergeCell ref="G171:G172"/>
    <mergeCell ref="R67:R68"/>
    <mergeCell ref="G145:G146"/>
    <mergeCell ref="I145:I146"/>
    <mergeCell ref="H67:H68"/>
    <mergeCell ref="N145:N146"/>
    <mergeCell ref="O145:O146"/>
    <mergeCell ref="P145:P146"/>
    <mergeCell ref="Q145:Q146"/>
    <mergeCell ref="S67:S68"/>
    <mergeCell ref="S93:S94"/>
    <mergeCell ref="S119:S120"/>
    <mergeCell ref="S145:S146"/>
    <mergeCell ref="R119:R120"/>
    <mergeCell ref="O93:O94"/>
    <mergeCell ref="P93:P94"/>
    <mergeCell ref="Q93:Q94"/>
    <mergeCell ref="R93:R94"/>
    <mergeCell ref="O67:O68"/>
    <mergeCell ref="P67:P68"/>
    <mergeCell ref="Q67:Q68"/>
    <mergeCell ref="M119:M120"/>
    <mergeCell ref="J119:J120"/>
    <mergeCell ref="K67:L67"/>
    <mergeCell ref="M67:M68"/>
    <mergeCell ref="S15:S16"/>
    <mergeCell ref="S41:S42"/>
    <mergeCell ref="D15:D16"/>
    <mergeCell ref="F15:F16"/>
    <mergeCell ref="D41:D42"/>
    <mergeCell ref="F41:F42"/>
    <mergeCell ref="N41:N42"/>
    <mergeCell ref="R15:R16"/>
    <mergeCell ref="M15:M16"/>
    <mergeCell ref="K15:L15"/>
    <mergeCell ref="K41:L41"/>
    <mergeCell ref="M41:M42"/>
    <mergeCell ref="J41:J42"/>
    <mergeCell ref="B11:C11"/>
    <mergeCell ref="B12:C12"/>
    <mergeCell ref="B9:C9"/>
    <mergeCell ref="D9:E9"/>
    <mergeCell ref="H41:H42"/>
    <mergeCell ref="D3:F3"/>
    <mergeCell ref="P41:P42"/>
    <mergeCell ref="Q41:Q42"/>
    <mergeCell ref="R41:R42"/>
    <mergeCell ref="F197:F198"/>
    <mergeCell ref="C15:C16"/>
    <mergeCell ref="E15:E16"/>
    <mergeCell ref="B171:B172"/>
    <mergeCell ref="C171:C172"/>
    <mergeCell ref="E171:E172"/>
    <mergeCell ref="J67:J68"/>
    <mergeCell ref="J93:J94"/>
    <mergeCell ref="B1:L1"/>
    <mergeCell ref="B41:B42"/>
    <mergeCell ref="C41:C42"/>
    <mergeCell ref="E41:E42"/>
    <mergeCell ref="G41:G42"/>
    <mergeCell ref="I41:I42"/>
    <mergeCell ref="I67:I68"/>
    <mergeCell ref="D11:E11"/>
    <mergeCell ref="F12:H12"/>
    <mergeCell ref="F11:H11"/>
    <mergeCell ref="J15:J16"/>
    <mergeCell ref="G15:G16"/>
    <mergeCell ref="I15:I16"/>
    <mergeCell ref="L8:M8"/>
    <mergeCell ref="B8:C8"/>
    <mergeCell ref="D8:E8"/>
    <mergeCell ref="E145:E146"/>
    <mergeCell ref="N9:O9"/>
    <mergeCell ref="N8:O8"/>
    <mergeCell ref="F9:H9"/>
    <mergeCell ref="F8:H8"/>
    <mergeCell ref="D4:F4"/>
    <mergeCell ref="D5:F5"/>
    <mergeCell ref="J3:N4"/>
    <mergeCell ref="N67:N68"/>
    <mergeCell ref="N15:N16"/>
    <mergeCell ref="R171:R172"/>
    <mergeCell ref="M171:M172"/>
    <mergeCell ref="N171:N172"/>
    <mergeCell ref="K171:L171"/>
    <mergeCell ref="M145:M146"/>
    <mergeCell ref="D6:F6"/>
    <mergeCell ref="L9:M9"/>
    <mergeCell ref="J145:J146"/>
    <mergeCell ref="K145:L145"/>
    <mergeCell ref="H145:H146"/>
    <mergeCell ref="H171:H172"/>
    <mergeCell ref="D171:D172"/>
    <mergeCell ref="F171:F172"/>
    <mergeCell ref="K93:L93"/>
    <mergeCell ref="O15:O16"/>
    <mergeCell ref="P15:P16"/>
    <mergeCell ref="O41:O42"/>
    <mergeCell ref="D12:E12"/>
    <mergeCell ref="I171:I172"/>
    <mergeCell ref="J171:J172"/>
    <mergeCell ref="D67:D68"/>
    <mergeCell ref="F67:F68"/>
    <mergeCell ref="D145:D146"/>
    <mergeCell ref="F145:F146"/>
    <mergeCell ref="S171:S172"/>
    <mergeCell ref="B145:B146"/>
    <mergeCell ref="C145:C146"/>
    <mergeCell ref="I197:I198"/>
    <mergeCell ref="H197:H198"/>
    <mergeCell ref="J197:J198"/>
    <mergeCell ref="B248:S260"/>
    <mergeCell ref="M223:M224"/>
    <mergeCell ref="K223:L223"/>
    <mergeCell ref="S223:S224"/>
    <mergeCell ref="B223:B224"/>
    <mergeCell ref="C223:C224"/>
    <mergeCell ref="E223:E224"/>
    <mergeCell ref="D223:D224"/>
    <mergeCell ref="F223:F224"/>
    <mergeCell ref="G223:G224"/>
    <mergeCell ref="H223:H224"/>
    <mergeCell ref="O223:O224"/>
    <mergeCell ref="P223:P224"/>
    <mergeCell ref="Q223:Q224"/>
    <mergeCell ref="R223:R224"/>
    <mergeCell ref="I223:I224"/>
    <mergeCell ref="N223:N224"/>
    <mergeCell ref="D197:D198"/>
  </mergeCells>
  <dataValidations count="4">
    <dataValidation type="decimal" operator="greaterThanOrEqual" allowBlank="1" showInputMessage="1" showErrorMessage="1" error="Stipend must be minimum $10,000 per internship unit." sqref="K65744:K65748 K131280:K131284 K196816:K196820 K262352:K262356 K327888:K327892 K393424:K393428 K458960:K458964 K524496:K524500 K590032:K590036 K655568:K655572 K721104:K721108 K786640:K786644 K852176:K852180 K917712:K917716 K983248:K983252 K65735:K65739 K131271:K131275 K196807:K196811 K262343:K262347 K327879:K327883 K393415:K393419 K458951:K458955 K524487:K524491 K590023:K590027 K655559:K655563 K721095:K721099 K786631:K786635 K852167:K852171 K917703:K917707 K983239:K983243 K65753:K65757 K131289:K131293 K196825:K196829 K262361:K262365 K327897:K327901 K393433:K393437 K458969:K458973 K524505:K524509 K590041:K590045 K655577:K655581 K721113:K721117 K786649:K786653 K852185:K852189 K917721:K917725 K983257:K983261 O65" xr:uid="{2A8DB7C6-494F-4BE2-A84A-2D4705DAA2FD}">
      <formula1>10000</formula1>
    </dataValidation>
    <dataValidation type="decimal" operator="greaterThanOrEqual" allowBlank="1" showInputMessage="1" showErrorMessage="1" error="Stipend must be $10,000 or more " sqref="N69:N88 N199:N218 N121:N140 N95:N114 N43:N62 N17:N36 N147:N166 N173:N192 N225:N244" xr:uid="{B1826E5A-B6D2-4EBB-97CE-054406EEA01D}">
      <formula1>10000</formula1>
    </dataValidation>
    <dataValidation type="list" allowBlank="1" showInputMessage="1" showErrorMessage="1" sqref="J43:J62 J17:J36 J95:J114 J121:J140 J147:J166 J173:J192 J199:J218 J225:J244 J69:J88" xr:uid="{93988728-88F5-4B5E-B223-0E40EBAC74A2}">
      <formula1>"Industry Co-Funded,University Co-Funded"</formula1>
    </dataValidation>
    <dataValidation type="custom" operator="greaterThanOrEqual" allowBlank="1" showInputMessage="1" showErrorMessage="1" errorTitle="Invalid Entry" error="Minimum stipend must be greater than $10,000 and less than the total award." sqref="M17:M36 M43:M62 M69:M88 M95:M114 M121:M140 M147:M166 M173:M192 M199:M218 M225:M244" xr:uid="{0E0C4472-2480-4C5A-9854-E722935320FA}">
      <formula1>IF(OR(M17&lt;10000,M17&gt;P17),FALSE,TRUE)</formula1>
    </dataValidation>
  </dataValidations>
  <pageMargins left="0.25" right="0.25" top="0.5" bottom="0.5" header="0.3" footer="0.3"/>
  <pageSetup scale="10" orientation="portrait" r:id="rId1"/>
  <ignoredErrors>
    <ignoredError sqref="K63:L63 H69 H95 H43 L47:L62 L69:L88 L95:L113 H121 H147 H173 H199 H17 N65:O66 E199 E173 E147 E121 E69 G64:G66 G89:G92 G115:G118 G141:G144 G167:G170 G193:G196 G219:G222 G37:G40 H225 N40:O40 L22:L36 N89:O89 N117:O118 N143:O144 N170:O170 N195:O196 N221:O222 L121:L140 L147:L166 L173:L192 L199:L218 N63:O63 N115:O115 N141:O141 N167:O167 N193:O193 N219:O219 N245:O245 E95 G245:G246 E225 G63:H63 N37:O37 B225:C225 B245:C246 B95:C95 B37:C40 B219:C221 B193:C195 B167:C169 B141:C144 B115:C118 B89:C92 B64:C66 B17:C17 B69:C69 B121:C121 B147:C147 B173:C173 B199:C199 B43:C43 E43 E245:E246 E37:E40 E219:E222 E193:E196 E167:E170 E141:E144 E115:E118 E89:E92 E64:E66 B63:C63 E63 H245:H246 C222 C196 C170 N91:O92 N90 N38:N39 N64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operator="greaterThanOrEqual" allowBlank="1" showInputMessage="1" showErrorMessage="1" errorTitle="Invalid Date" error="Date must be on or after the earliest start date shown at the top of the summary tab (note that Accelerate International start dates are later than other types)" xr:uid="{C8B4D4CC-C68F-466D-B0E8-171CAED8E39A}">
          <x14:formula1>
            <xm:f>IF(I17="International",'Summary '!$N$5,'Summary '!$N$4)</xm:f>
          </x14:formula1>
          <xm:sqref>K17:K36 K225:K244 K199:K218 K173:K192 K147:K166 K121:K140 K95:K114 K69:K88 K43:K62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W196"/>
  <sheetViews>
    <sheetView showGridLines="0" zoomScale="80" zoomScaleNormal="80" workbookViewId="0"/>
  </sheetViews>
  <sheetFormatPr defaultColWidth="0" defaultRowHeight="15" x14ac:dyDescent="0.25"/>
  <cols>
    <col min="1" max="1" width="2.7109375" style="8" customWidth="1"/>
    <col min="2" max="2" width="18.140625" style="8" customWidth="1"/>
    <col min="3" max="3" width="18.42578125" style="8" customWidth="1"/>
    <col min="4" max="4" width="15.28515625" style="8" customWidth="1"/>
    <col min="5" max="5" width="10.28515625" style="8" customWidth="1"/>
    <col min="6" max="12" width="14.7109375" style="8" customWidth="1"/>
    <col min="13" max="13" width="16.5703125" style="8" bestFit="1" customWidth="1"/>
    <col min="14" max="15" width="14.7109375" style="8" customWidth="1"/>
    <col min="16" max="16" width="3.7109375" style="8" customWidth="1"/>
    <col min="17" max="49" width="0" style="8" hidden="1" customWidth="1"/>
    <col min="50" max="16384" width="8.7109375" style="8" hidden="1"/>
  </cols>
  <sheetData>
    <row r="1" spans="1:16" s="113" customFormat="1" ht="36" customHeight="1" thickBot="1" x14ac:dyDescent="0.35">
      <c r="A1" s="114"/>
      <c r="B1" s="114"/>
      <c r="C1" s="221" t="s">
        <v>165</v>
      </c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215" t="str">
        <f>'Summary '!O1</f>
        <v>IT Number:</v>
      </c>
      <c r="O1" s="216" t="str">
        <f>IF(ISBLANK('Summary '!P1),"",'Summary '!P1)</f>
        <v/>
      </c>
      <c r="P1" s="114"/>
    </row>
    <row r="2" spans="1:16" s="38" customFormat="1" ht="16.5" thickTop="1" thickBot="1" x14ac:dyDescent="0.3"/>
    <row r="3" spans="1:16" s="38" customFormat="1" ht="15.75" thickBot="1" x14ac:dyDescent="0.3">
      <c r="B3" s="189" t="s">
        <v>0</v>
      </c>
      <c r="C3" s="190"/>
      <c r="D3" s="445" t="str">
        <f>IF(ISBLANK('Summary '!D3),"",'Summary '!D3)</f>
        <v/>
      </c>
      <c r="E3" s="446"/>
      <c r="F3" s="446"/>
      <c r="G3" s="447"/>
      <c r="M3" s="199" t="s">
        <v>21</v>
      </c>
      <c r="N3" s="200" t="s">
        <v>22</v>
      </c>
      <c r="O3" s="201" t="s">
        <v>17</v>
      </c>
    </row>
    <row r="4" spans="1:16" s="38" customFormat="1" ht="15.75" thickBot="1" x14ac:dyDescent="0.3">
      <c r="B4" s="191" t="s">
        <v>65</v>
      </c>
      <c r="C4" s="192"/>
      <c r="D4" s="445" t="str">
        <f>IF(ISBLANK('Summary '!D4),"",'Summary '!D4)</f>
        <v/>
      </c>
      <c r="E4" s="446"/>
      <c r="F4" s="446"/>
      <c r="G4" s="447"/>
      <c r="M4" s="202" t="s">
        <v>32</v>
      </c>
      <c r="N4" s="152">
        <v>6000</v>
      </c>
      <c r="O4" s="304">
        <v>13333.333329999999</v>
      </c>
    </row>
    <row r="5" spans="1:16" s="38" customFormat="1" ht="15.75" thickBot="1" x14ac:dyDescent="0.3">
      <c r="B5" s="191" t="s">
        <v>66</v>
      </c>
      <c r="C5" s="192"/>
      <c r="D5" s="445" t="str">
        <f>IF(ISBLANK('Summary '!D5),"",'Summary '!D5)</f>
        <v/>
      </c>
      <c r="E5" s="446"/>
      <c r="F5" s="446"/>
      <c r="G5" s="447"/>
      <c r="M5" s="202" t="s">
        <v>33</v>
      </c>
      <c r="N5" s="152">
        <v>7500</v>
      </c>
      <c r="O5" s="304">
        <v>15000</v>
      </c>
    </row>
    <row r="6" spans="1:16" s="38" customFormat="1" ht="15.75" thickBot="1" x14ac:dyDescent="0.3">
      <c r="B6" s="191" t="s">
        <v>67</v>
      </c>
      <c r="C6" s="192"/>
      <c r="D6" s="445" t="str">
        <f>IF(ISBLANK('Summary '!D6),"",'Summary '!D6)</f>
        <v/>
      </c>
      <c r="E6" s="446"/>
      <c r="F6" s="446"/>
      <c r="G6" s="447"/>
      <c r="M6" s="305" t="s">
        <v>167</v>
      </c>
      <c r="N6" s="306">
        <v>8333.3333299999995</v>
      </c>
      <c r="O6" s="307">
        <v>18333.333330000001</v>
      </c>
    </row>
    <row r="7" spans="1:16" s="38" customFormat="1" x14ac:dyDescent="0.25">
      <c r="C7" s="8"/>
      <c r="D7" s="8"/>
      <c r="E7" s="8"/>
      <c r="F7" s="8"/>
      <c r="G7" s="8"/>
    </row>
    <row r="8" spans="1:16" s="38" customFormat="1" x14ac:dyDescent="0.25"/>
    <row r="9" spans="1:16" s="38" customFormat="1" x14ac:dyDescent="0.25">
      <c r="B9" s="193" t="s">
        <v>34</v>
      </c>
      <c r="C9" s="194"/>
      <c r="D9" s="269">
        <f>'Summary '!I12</f>
        <v>0</v>
      </c>
      <c r="E9" s="38" t="s">
        <v>82</v>
      </c>
      <c r="G9" s="269">
        <f>SUM(F40:N42)</f>
        <v>0</v>
      </c>
      <c r="H9" s="192" t="s">
        <v>34</v>
      </c>
      <c r="I9" s="195"/>
      <c r="O9" s="308"/>
    </row>
    <row r="10" spans="1:16" s="38" customFormat="1" x14ac:dyDescent="0.25">
      <c r="B10" s="193" t="s">
        <v>12</v>
      </c>
      <c r="C10" s="194"/>
      <c r="D10" s="270">
        <f>'Summary '!B12</f>
        <v>0</v>
      </c>
      <c r="G10" s="271">
        <f>SUM(F72:N73)</f>
        <v>0</v>
      </c>
      <c r="H10" s="192" t="s">
        <v>35</v>
      </c>
      <c r="I10" s="195"/>
    </row>
    <row r="11" spans="1:16" s="38" customFormat="1" x14ac:dyDescent="0.25">
      <c r="B11" s="193" t="s">
        <v>36</v>
      </c>
      <c r="C11" s="194"/>
      <c r="D11" s="270">
        <f>'Summary '!D12</f>
        <v>0</v>
      </c>
      <c r="G11" s="272">
        <f>SUM(F39:N39)</f>
        <v>0</v>
      </c>
      <c r="H11" s="196" t="s">
        <v>37</v>
      </c>
      <c r="I11" s="195"/>
    </row>
    <row r="12" spans="1:16" s="38" customFormat="1" x14ac:dyDescent="0.25">
      <c r="B12" s="193" t="s">
        <v>61</v>
      </c>
      <c r="C12" s="194"/>
      <c r="D12" s="270">
        <f>'Detailed Budget'!$F$12</f>
        <v>0</v>
      </c>
      <c r="G12" s="271">
        <f>$O$75</f>
        <v>0</v>
      </c>
      <c r="H12" s="196" t="s">
        <v>61</v>
      </c>
      <c r="I12" s="195"/>
    </row>
    <row r="13" spans="1:16" s="38" customFormat="1" x14ac:dyDescent="0.25">
      <c r="B13" s="193"/>
      <c r="C13" s="194"/>
      <c r="D13" s="270"/>
      <c r="G13" s="272">
        <f>SUM(F44:N44)</f>
        <v>0</v>
      </c>
      <c r="H13" s="196" t="s">
        <v>127</v>
      </c>
      <c r="I13" s="195"/>
    </row>
    <row r="14" spans="1:16" s="38" customFormat="1" x14ac:dyDescent="0.25">
      <c r="B14" s="193" t="s">
        <v>38</v>
      </c>
      <c r="C14" s="194"/>
      <c r="D14" s="270">
        <f>SUM('Detailed Budget'!P37,'Detailed Budget'!P63,'Detailed Budget'!P89,'Detailed Budget'!P115,'Detailed Budget'!P141,'Detailed Budget'!P167,'Detailed Budget'!P193,'Detailed Budget'!P219,'Detailed Budget'!P245)</f>
        <v>0</v>
      </c>
      <c r="E14" s="38" t="s">
        <v>82</v>
      </c>
      <c r="G14" s="273">
        <f>G13+G11</f>
        <v>0</v>
      </c>
      <c r="H14" s="197" t="s">
        <v>38</v>
      </c>
      <c r="I14" s="198"/>
    </row>
    <row r="15" spans="1:16" s="38" customFormat="1" x14ac:dyDescent="0.25"/>
    <row r="16" spans="1:16" s="38" customFormat="1" x14ac:dyDescent="0.25"/>
    <row r="17" spans="2:15" s="38" customFormat="1" x14ac:dyDescent="0.25">
      <c r="B17" s="193" t="s">
        <v>39</v>
      </c>
      <c r="C17" s="192"/>
      <c r="D17" s="192"/>
      <c r="E17" s="192"/>
      <c r="F17" s="448" t="s">
        <v>49</v>
      </c>
      <c r="G17" s="449"/>
      <c r="H17" s="450"/>
      <c r="I17" s="448" t="s">
        <v>50</v>
      </c>
      <c r="J17" s="449"/>
      <c r="K17" s="450"/>
      <c r="L17" s="451" t="s">
        <v>51</v>
      </c>
      <c r="M17" s="452"/>
      <c r="N17" s="453"/>
      <c r="O17" s="203"/>
    </row>
    <row r="18" spans="2:15" s="38" customFormat="1" ht="43.5" customHeight="1" x14ac:dyDescent="0.25">
      <c r="B18" s="204" t="s">
        <v>40</v>
      </c>
      <c r="C18" s="204" t="s">
        <v>70</v>
      </c>
      <c r="D18" s="451" t="s">
        <v>23</v>
      </c>
      <c r="E18" s="453"/>
      <c r="F18" s="205" t="str">
        <f>'Detailed Budget'!B14</f>
        <v>Term 1: May - Aug 2019</v>
      </c>
      <c r="G18" s="205" t="str">
        <f>'Detailed Budget'!B40</f>
        <v>Term 2: Sep - Dec 2019</v>
      </c>
      <c r="H18" s="205" t="str">
        <f>'Detailed Budget'!B66</f>
        <v>Term 3: Jan - Apr 2020</v>
      </c>
      <c r="I18" s="205" t="str">
        <f>'Detailed Budget'!B92</f>
        <v>Term 4: May - Aug 2020</v>
      </c>
      <c r="J18" s="205" t="str">
        <f>'Detailed Budget'!B118</f>
        <v>Term 5: Sep - Dec 2020</v>
      </c>
      <c r="K18" s="205" t="str">
        <f>'Detailed Budget'!B144</f>
        <v>Term 6: Jan - Apr 2021</v>
      </c>
      <c r="L18" s="205" t="str">
        <f>'Detailed Budget'!B170</f>
        <v>Year 3</v>
      </c>
      <c r="M18" s="205" t="str">
        <f>'Detailed Budget'!B196</f>
        <v>Year 4</v>
      </c>
      <c r="N18" s="205" t="str">
        <f>'Detailed Budget'!B222</f>
        <v>Year 5</v>
      </c>
      <c r="O18" s="206" t="s">
        <v>17</v>
      </c>
    </row>
    <row r="19" spans="2:15" s="38" customFormat="1" x14ac:dyDescent="0.25">
      <c r="B19" s="274" t="str">
        <f t="array" ref="B19">IFERROR(INDEX('Summary '!$B$16:$B$35,SMALL(IF('Summary '!$B$16:$B$35&gt;0,ROW('Summary '!$B$16:$B$35)-ROW('Summary '!B$16)+1),ROWS('Summary '!B$2:'Summary '!B2))),"")</f>
        <v/>
      </c>
      <c r="C19" s="274" t="str">
        <f t="array" ref="C19">IFERROR(INDEX('Summary '!$C$16:$C$35,SMALL(IF('Summary '!$C$16:$C$35&gt;0,ROW('Summary '!$C$16:$C$35)-ROW('Summary '!C$16)+1),ROWS('Summary '!C$2:'Summary '!C2))),"")</f>
        <v/>
      </c>
      <c r="D19" s="290" t="str">
        <f>IFERROR(IF(LEN(B19)&lt;1,"",VLOOKUP(B19,'Detailed Budget'!$B$17:$G$244,6,)),"")</f>
        <v/>
      </c>
      <c r="E19" s="288"/>
      <c r="F19" s="270">
        <f>IFERROR(SUMIFS('Detailed Budget'!$N$17:$N$36,'Detailed Budget'!$B$17:$B$36,B19),"")</f>
        <v>0</v>
      </c>
      <c r="G19" s="270">
        <f>IFERROR(SUMIFS('Detailed Budget'!$N$43:$N$66,'Detailed Budget'!$B$43:$B$66,B19),"")</f>
        <v>0</v>
      </c>
      <c r="H19" s="270">
        <f>IFERROR(SUMIFS('Detailed Budget'!$N$69:$N$92,'Detailed Budget'!$B$69:$B$92,B19),"")</f>
        <v>0</v>
      </c>
      <c r="I19" s="270">
        <f>IFERROR(SUMIFS('Detailed Budget'!$N$95:$N$118,'Detailed Budget'!$B$95:$B$118,B19),"")</f>
        <v>0</v>
      </c>
      <c r="J19" s="270">
        <f>IFERROR(SUMIFS('Detailed Budget'!$N$121:$N$144,'Detailed Budget'!$B$121:$B$144,B19),"")</f>
        <v>0</v>
      </c>
      <c r="K19" s="270">
        <f>IFERROR(SUMIFS('Detailed Budget'!$N$147:$N$170,'Detailed Budget'!$B$147:$B$170,B19),"")</f>
        <v>0</v>
      </c>
      <c r="L19" s="270">
        <f>IFERROR(SUMIFS('Detailed Budget'!$N$173:$N$196,'Detailed Budget'!$B$173:$B$196,B19),"")</f>
        <v>0</v>
      </c>
      <c r="M19" s="270">
        <f>IFERROR(SUMIFS('Detailed Budget'!$N$199:$N$222,'Detailed Budget'!$B$199:$B$222,B19),"")</f>
        <v>0</v>
      </c>
      <c r="N19" s="270">
        <f>IFERROR(SUMIFS('Detailed Budget'!$N$225:$N$244,'Detailed Budget'!$B$225:$B$244,B19),"")</f>
        <v>0</v>
      </c>
      <c r="O19" s="275">
        <f t="shared" ref="O19:O38" si="0">SUM(F19:N19)</f>
        <v>0</v>
      </c>
    </row>
    <row r="20" spans="2:15" s="38" customFormat="1" x14ac:dyDescent="0.25">
      <c r="B20" s="274" t="str">
        <f t="array" ref="B20">IFERROR(INDEX('Summary '!$B$16:$B$35,SMALL(IF('Summary '!$B$16:$B$35&gt;0,ROW('Summary '!$B$16:$B$35)-ROW('Summary '!B$16)+1),ROWS('Summary '!B$2:'Summary '!B3))),"")</f>
        <v/>
      </c>
      <c r="C20" s="274" t="str">
        <f t="array" ref="C20">IFERROR(INDEX('Summary '!$C$16:$C$35,SMALL(IF('Summary '!$C$16:$C$35&gt;0,ROW('Summary '!$C$16:$C$35)-ROW('Summary '!C$16)+1),ROWS('Summary '!C$2:'Summary '!C3))),"")</f>
        <v/>
      </c>
      <c r="D20" s="290" t="str">
        <f>IFERROR(IF(LEN(B20)&lt;1,"",VLOOKUP(B20,'Detailed Budget'!$B$17:$G$244,6,)),"")</f>
        <v/>
      </c>
      <c r="E20" s="288"/>
      <c r="F20" s="270">
        <f>IFERROR(SUMIFS('Detailed Budget'!$N$17:$N$36,'Detailed Budget'!$B$17:$B$36,B20),"")</f>
        <v>0</v>
      </c>
      <c r="G20" s="270">
        <f>IFERROR(SUMIFS('Detailed Budget'!$N$43:$N$66,'Detailed Budget'!$B$43:$B$66,B20),"")</f>
        <v>0</v>
      </c>
      <c r="H20" s="270">
        <f>IFERROR(SUMIFS('Detailed Budget'!$N$69:$N$92,'Detailed Budget'!$B$69:$B$92,B20),"")</f>
        <v>0</v>
      </c>
      <c r="I20" s="270">
        <f>IFERROR(SUMIFS('Detailed Budget'!$N$95:$N$118,'Detailed Budget'!$B$95:$B$118,B20),"")</f>
        <v>0</v>
      </c>
      <c r="J20" s="270">
        <f>IFERROR(SUMIFS('Detailed Budget'!$N$121:$N$144,'Detailed Budget'!$B$121:$B$144,B20),"")</f>
        <v>0</v>
      </c>
      <c r="K20" s="270">
        <f>IFERROR(SUMIFS('Detailed Budget'!$N$147:$N$170,'Detailed Budget'!$B$147:$B$170,B20),"")</f>
        <v>0</v>
      </c>
      <c r="L20" s="270">
        <f>IFERROR(SUMIFS('Detailed Budget'!$N$173:$N$196,'Detailed Budget'!$B$173:$B$196,B20),"")</f>
        <v>0</v>
      </c>
      <c r="M20" s="270">
        <f>IFERROR(SUMIFS('Detailed Budget'!$N$199:$N$222,'Detailed Budget'!$B$199:$B$222,B20),"")</f>
        <v>0</v>
      </c>
      <c r="N20" s="270">
        <f>IFERROR(SUMIFS('Detailed Budget'!$N$225:$N$244,'Detailed Budget'!$B$225:$B$244,B20),"")</f>
        <v>0</v>
      </c>
      <c r="O20" s="275">
        <f t="shared" si="0"/>
        <v>0</v>
      </c>
    </row>
    <row r="21" spans="2:15" s="38" customFormat="1" x14ac:dyDescent="0.25">
      <c r="B21" s="274" t="str">
        <f t="array" ref="B21">IFERROR(INDEX('Summary '!$B$16:$B$35,SMALL(IF('Summary '!$B$16:$B$35&gt;0,ROW('Summary '!$B$16:$B$35)-ROW('Summary '!B$16)+1),ROWS('Summary '!B$2:'Summary '!B4))),"")</f>
        <v/>
      </c>
      <c r="C21" s="274" t="str">
        <f t="array" ref="C21">IFERROR(INDEX('Summary '!$C$16:$C$35,SMALL(IF('Summary '!$C$16:$C$35&gt;0,ROW('Summary '!$C$16:$C$35)-ROW('Summary '!C$16)+1),ROWS('Summary '!C$2:'Summary '!C4))),"")</f>
        <v/>
      </c>
      <c r="D21" s="290" t="str">
        <f>IFERROR(IF(LEN(B21)&lt;1,"",VLOOKUP(B21,'Detailed Budget'!$B$17:$G$244,6,)),"")</f>
        <v/>
      </c>
      <c r="E21" s="288"/>
      <c r="F21" s="270">
        <f>IFERROR(SUMIFS('Detailed Budget'!$N$17:$N$36,'Detailed Budget'!$B$17:$B$36,B21),"")</f>
        <v>0</v>
      </c>
      <c r="G21" s="270">
        <f>IFERROR(SUMIFS('Detailed Budget'!$N$43:$N$66,'Detailed Budget'!$B$43:$B$66,B21),"")</f>
        <v>0</v>
      </c>
      <c r="H21" s="270">
        <f>IFERROR(SUMIFS('Detailed Budget'!$N$69:$N$92,'Detailed Budget'!$B$69:$B$92,B21),"")</f>
        <v>0</v>
      </c>
      <c r="I21" s="270">
        <f>IFERROR(SUMIFS('Detailed Budget'!$N$95:$N$118,'Detailed Budget'!$B$95:$B$118,B21),"")</f>
        <v>0</v>
      </c>
      <c r="J21" s="270">
        <f>IFERROR(SUMIFS('Detailed Budget'!$N$121:$N$144,'Detailed Budget'!$B$121:$B$144,B21),"")</f>
        <v>0</v>
      </c>
      <c r="K21" s="270">
        <f>IFERROR(SUMIFS('Detailed Budget'!$N$147:$N$170,'Detailed Budget'!$B$147:$B$170,B21),"")</f>
        <v>0</v>
      </c>
      <c r="L21" s="270">
        <f>IFERROR(SUMIFS('Detailed Budget'!$N$173:$N$196,'Detailed Budget'!$B$173:$B$196,B21),"")</f>
        <v>0</v>
      </c>
      <c r="M21" s="270">
        <f>IFERROR(SUMIFS('Detailed Budget'!$N$199:$N$222,'Detailed Budget'!$B$199:$B$222,B21),"")</f>
        <v>0</v>
      </c>
      <c r="N21" s="270">
        <f>IFERROR(SUMIFS('Detailed Budget'!$N$225:$N$244,'Detailed Budget'!$B$225:$B$244,B21),"")</f>
        <v>0</v>
      </c>
      <c r="O21" s="275">
        <f t="shared" si="0"/>
        <v>0</v>
      </c>
    </row>
    <row r="22" spans="2:15" s="38" customFormat="1" x14ac:dyDescent="0.25">
      <c r="B22" s="274" t="str">
        <f t="array" ref="B22">IFERROR(INDEX('Summary '!$B$16:$B$35,SMALL(IF('Summary '!$B$16:$B$35&gt;0,ROW('Summary '!$B$16:$B$35)-ROW('Summary '!B$16)+1),ROWS('Summary '!B$2:'Summary '!B5))),"")</f>
        <v/>
      </c>
      <c r="C22" s="274" t="str">
        <f t="array" ref="C22">IFERROR(INDEX('Summary '!$C$16:$C$35,SMALL(IF('Summary '!$C$16:$C$35&gt;0,ROW('Summary '!$C$16:$C$35)-ROW('Summary '!C$16)+1),ROWS('Summary '!C$2:'Summary '!C5))),"")</f>
        <v/>
      </c>
      <c r="D22" s="290" t="str">
        <f>IFERROR(IF(LEN(B22)&lt;1,"",VLOOKUP(B22,'Detailed Budget'!$B$17:$G$244,6,)),"")</f>
        <v/>
      </c>
      <c r="E22" s="288"/>
      <c r="F22" s="270">
        <f>IFERROR(SUMIFS('Detailed Budget'!$N$17:$N$36,'Detailed Budget'!$B$17:$B$36,B22),"")</f>
        <v>0</v>
      </c>
      <c r="G22" s="270">
        <f>IFERROR(SUMIFS('Detailed Budget'!$N$43:$N$66,'Detailed Budget'!$B$43:$B$66,B22),"")</f>
        <v>0</v>
      </c>
      <c r="H22" s="270">
        <f>IFERROR(SUMIFS('Detailed Budget'!$N$69:$N$92,'Detailed Budget'!$B$69:$B$92,B22),"")</f>
        <v>0</v>
      </c>
      <c r="I22" s="270">
        <f>IFERROR(SUMIFS('Detailed Budget'!$N$95:$N$118,'Detailed Budget'!$B$95:$B$118,B22),"")</f>
        <v>0</v>
      </c>
      <c r="J22" s="270">
        <f>IFERROR(SUMIFS('Detailed Budget'!$N$121:$N$144,'Detailed Budget'!$B$121:$B$144,B22),"")</f>
        <v>0</v>
      </c>
      <c r="K22" s="270">
        <f>IFERROR(SUMIFS('Detailed Budget'!$N$147:$N$170,'Detailed Budget'!$B$147:$B$170,B22),"")</f>
        <v>0</v>
      </c>
      <c r="L22" s="270">
        <f>IFERROR(SUMIFS('Detailed Budget'!$N$173:$N$196,'Detailed Budget'!$B$173:$B$196,B22),"")</f>
        <v>0</v>
      </c>
      <c r="M22" s="270">
        <f>IFERROR(SUMIFS('Detailed Budget'!$N$199:$N$222,'Detailed Budget'!$B$199:$B$222,B22),"")</f>
        <v>0</v>
      </c>
      <c r="N22" s="270">
        <f>IFERROR(SUMIFS('Detailed Budget'!$N$225:$N$244,'Detailed Budget'!$B$225:$B$244,B22),"")</f>
        <v>0</v>
      </c>
      <c r="O22" s="275">
        <f t="shared" si="0"/>
        <v>0</v>
      </c>
    </row>
    <row r="23" spans="2:15" s="38" customFormat="1" x14ac:dyDescent="0.25">
      <c r="B23" s="274" t="str">
        <f t="array" ref="B23">IFERROR(INDEX('Summary '!$B$16:$B$35,SMALL(IF('Summary '!$B$16:$B$35&gt;0,ROW('Summary '!$B$16:$B$35)-ROW('Summary '!B$16)+1),ROWS('Summary '!B$2:'Summary '!B6))),"")</f>
        <v/>
      </c>
      <c r="C23" s="274" t="str">
        <f t="array" ref="C23">IFERROR(INDEX('Summary '!$C$16:$C$35,SMALL(IF('Summary '!$C$16:$C$35&gt;0,ROW('Summary '!$C$16:$C$35)-ROW('Summary '!C$16)+1),ROWS('Summary '!C$2:'Summary '!C6))),"")</f>
        <v/>
      </c>
      <c r="D23" s="290" t="str">
        <f>IFERROR(IF(LEN(B23)&lt;1,"",VLOOKUP(B23,'Detailed Budget'!$B$17:$G$244,6,)),"")</f>
        <v/>
      </c>
      <c r="E23" s="288"/>
      <c r="F23" s="270">
        <f>IFERROR(SUMIFS('Detailed Budget'!$N$17:$N$36,'Detailed Budget'!$B$17:$B$36,B23),"")</f>
        <v>0</v>
      </c>
      <c r="G23" s="270">
        <f>IFERROR(SUMIFS('Detailed Budget'!$N$43:$N$66,'Detailed Budget'!$B$43:$B$66,B23),"")</f>
        <v>0</v>
      </c>
      <c r="H23" s="270">
        <f>IFERROR(SUMIFS('Detailed Budget'!$N$69:$N$92,'Detailed Budget'!$B$69:$B$92,B23),"")</f>
        <v>0</v>
      </c>
      <c r="I23" s="270">
        <f>IFERROR(SUMIFS('Detailed Budget'!$N$95:$N$118,'Detailed Budget'!$B$95:$B$118,B23),"")</f>
        <v>0</v>
      </c>
      <c r="J23" s="270">
        <f>IFERROR(SUMIFS('Detailed Budget'!$N$121:$N$144,'Detailed Budget'!$B$121:$B$144,B23),"")</f>
        <v>0</v>
      </c>
      <c r="K23" s="270">
        <f>IFERROR(SUMIFS('Detailed Budget'!$N$147:$N$170,'Detailed Budget'!$B$147:$B$170,B23),"")</f>
        <v>0</v>
      </c>
      <c r="L23" s="270">
        <f>IFERROR(SUMIFS('Detailed Budget'!$N$173:$N$196,'Detailed Budget'!$B$173:$B$196,B23),"")</f>
        <v>0</v>
      </c>
      <c r="M23" s="270">
        <f>IFERROR(SUMIFS('Detailed Budget'!$N$199:$N$222,'Detailed Budget'!$B$199:$B$222,B23),"")</f>
        <v>0</v>
      </c>
      <c r="N23" s="270">
        <f>IFERROR(SUMIFS('Detailed Budget'!$N$225:$N$244,'Detailed Budget'!$B$225:$B$244,B23),"")</f>
        <v>0</v>
      </c>
      <c r="O23" s="275">
        <f t="shared" si="0"/>
        <v>0</v>
      </c>
    </row>
    <row r="24" spans="2:15" s="38" customFormat="1" x14ac:dyDescent="0.25">
      <c r="B24" s="274" t="str">
        <f t="array" ref="B24">IFERROR(INDEX('Summary '!$B$16:$B$35,SMALL(IF('Summary '!$B$16:$B$35&gt;0,ROW('Summary '!$B$16:$B$35)-ROW('Summary '!B$16)+1),ROWS('Summary '!B$2:'Summary '!B7))),"")</f>
        <v/>
      </c>
      <c r="C24" s="274" t="str">
        <f t="array" ref="C24">IFERROR(INDEX('Summary '!$C$16:$C$35,SMALL(IF('Summary '!$C$16:$C$35&gt;0,ROW('Summary '!$C$16:$C$35)-ROW('Summary '!C$16)+1),ROWS('Summary '!C$2:'Summary '!C7))),"")</f>
        <v/>
      </c>
      <c r="D24" s="290" t="str">
        <f>IFERROR(IF(LEN(B24)&lt;1,"",VLOOKUP(B24,'Detailed Budget'!$B$17:$G$244,6,)),"")</f>
        <v/>
      </c>
      <c r="E24" s="288"/>
      <c r="F24" s="270">
        <f>IFERROR(SUMIFS('Detailed Budget'!$N$17:$N$36,'Detailed Budget'!$B$17:$B$36,B24),"")</f>
        <v>0</v>
      </c>
      <c r="G24" s="270">
        <f>IFERROR(SUMIFS('Detailed Budget'!$N$43:$N$66,'Detailed Budget'!$B$43:$B$66,B24),"")</f>
        <v>0</v>
      </c>
      <c r="H24" s="270">
        <f>IFERROR(SUMIFS('Detailed Budget'!$N$69:$N$92,'Detailed Budget'!$B$69:$B$92,B24),"")</f>
        <v>0</v>
      </c>
      <c r="I24" s="270">
        <f>IFERROR(SUMIFS('Detailed Budget'!$N$95:$N$118,'Detailed Budget'!$B$95:$B$118,B24),"")</f>
        <v>0</v>
      </c>
      <c r="J24" s="270">
        <f>IFERROR(SUMIFS('Detailed Budget'!$N$121:$N$144,'Detailed Budget'!$B$121:$B$144,B24),"")</f>
        <v>0</v>
      </c>
      <c r="K24" s="270">
        <f>IFERROR(SUMIFS('Detailed Budget'!$N$147:$N$170,'Detailed Budget'!$B$147:$B$170,B24),"")</f>
        <v>0</v>
      </c>
      <c r="L24" s="270">
        <f>IFERROR(SUMIFS('Detailed Budget'!$N$173:$N$196,'Detailed Budget'!$B$173:$B$196,B24),"")</f>
        <v>0</v>
      </c>
      <c r="M24" s="270">
        <f>IFERROR(SUMIFS('Detailed Budget'!$N$199:$N$222,'Detailed Budget'!$B$199:$B$222,B24),"")</f>
        <v>0</v>
      </c>
      <c r="N24" s="270">
        <f>IFERROR(SUMIFS('Detailed Budget'!$N$225:$N$244,'Detailed Budget'!$B$225:$B$244,B24),"")</f>
        <v>0</v>
      </c>
      <c r="O24" s="275">
        <f t="shared" si="0"/>
        <v>0</v>
      </c>
    </row>
    <row r="25" spans="2:15" s="38" customFormat="1" x14ac:dyDescent="0.25">
      <c r="B25" s="274" t="str">
        <f t="array" ref="B25">IFERROR(INDEX('Summary '!$B$16:$B$35,SMALL(IF('Summary '!$B$16:$B$35&gt;0,ROW('Summary '!$B$16:$B$35)-ROW('Summary '!B$16)+1),ROWS('Summary '!B$2:'Summary '!B8))),"")</f>
        <v/>
      </c>
      <c r="C25" s="274" t="str">
        <f t="array" ref="C25">IFERROR(INDEX('Summary '!$C$16:$C$35,SMALL(IF('Summary '!$C$16:$C$35&gt;0,ROW('Summary '!$C$16:$C$35)-ROW('Summary '!C$16)+1),ROWS('Summary '!C$2:'Summary '!C8))),"")</f>
        <v/>
      </c>
      <c r="D25" s="290" t="str">
        <f>IFERROR(IF(LEN(B25)&lt;1,"",VLOOKUP(B25,'Detailed Budget'!$B$17:$G$244,6,)),"")</f>
        <v/>
      </c>
      <c r="E25" s="288"/>
      <c r="F25" s="270">
        <f>IFERROR(SUMIFS('Detailed Budget'!$N$17:$N$36,'Detailed Budget'!$B$17:$B$36,B25),"")</f>
        <v>0</v>
      </c>
      <c r="G25" s="270">
        <f>IFERROR(SUMIFS('Detailed Budget'!$N$43:$N$66,'Detailed Budget'!$B$43:$B$66,B25),"")</f>
        <v>0</v>
      </c>
      <c r="H25" s="270">
        <f>IFERROR(SUMIFS('Detailed Budget'!$N$69:$N$92,'Detailed Budget'!$B$69:$B$92,B25),"")</f>
        <v>0</v>
      </c>
      <c r="I25" s="270">
        <f>IFERROR(SUMIFS('Detailed Budget'!$N$95:$N$118,'Detailed Budget'!$B$95:$B$118,B25),"")</f>
        <v>0</v>
      </c>
      <c r="J25" s="270">
        <f>IFERROR(SUMIFS('Detailed Budget'!$N$121:$N$144,'Detailed Budget'!$B$121:$B$144,B25),"")</f>
        <v>0</v>
      </c>
      <c r="K25" s="270">
        <f>IFERROR(SUMIFS('Detailed Budget'!$N$147:$N$170,'Detailed Budget'!$B$147:$B$170,B25),"")</f>
        <v>0</v>
      </c>
      <c r="L25" s="270">
        <f>IFERROR(SUMIFS('Detailed Budget'!$N$173:$N$196,'Detailed Budget'!$B$173:$B$196,B25),"")</f>
        <v>0</v>
      </c>
      <c r="M25" s="270">
        <f>IFERROR(SUMIFS('Detailed Budget'!$N$199:$N$222,'Detailed Budget'!$B$199:$B$222,B25),"")</f>
        <v>0</v>
      </c>
      <c r="N25" s="270">
        <f>IFERROR(SUMIFS('Detailed Budget'!$N$225:$N$244,'Detailed Budget'!$B$225:$B$244,B25),"")</f>
        <v>0</v>
      </c>
      <c r="O25" s="275">
        <f t="shared" si="0"/>
        <v>0</v>
      </c>
    </row>
    <row r="26" spans="2:15" s="38" customFormat="1" x14ac:dyDescent="0.25">
      <c r="B26" s="274" t="str">
        <f t="array" ref="B26">IFERROR(INDEX('Summary '!$B$16:$B$35,SMALL(IF('Summary '!$B$16:$B$35&gt;0,ROW('Summary '!$B$16:$B$35)-ROW('Summary '!B$16)+1),ROWS('Summary '!B$2:'Summary '!B9))),"")</f>
        <v/>
      </c>
      <c r="C26" s="274" t="str">
        <f t="array" ref="C26">IFERROR(INDEX('Summary '!$C$16:$C$35,SMALL(IF('Summary '!$C$16:$C$35&gt;0,ROW('Summary '!$C$16:$C$35)-ROW('Summary '!C$16)+1),ROWS('Summary '!C$2:'Summary '!C9))),"")</f>
        <v/>
      </c>
      <c r="D26" s="290" t="str">
        <f>IFERROR(IF(LEN(B26)&lt;1,"",VLOOKUP(B26,'Detailed Budget'!$B$17:$G$244,6,)),"")</f>
        <v/>
      </c>
      <c r="E26" s="288"/>
      <c r="F26" s="270">
        <f>IFERROR(SUMIFS('Detailed Budget'!$N$17:$N$36,'Detailed Budget'!$B$17:$B$36,B26),"")</f>
        <v>0</v>
      </c>
      <c r="G26" s="270">
        <f>IFERROR(SUMIFS('Detailed Budget'!$N$43:$N$66,'Detailed Budget'!$B$43:$B$66,B26),"")</f>
        <v>0</v>
      </c>
      <c r="H26" s="270">
        <f>IFERROR(SUMIFS('Detailed Budget'!$N$69:$N$92,'Detailed Budget'!$B$69:$B$92,B26),"")</f>
        <v>0</v>
      </c>
      <c r="I26" s="270">
        <f>IFERROR(SUMIFS('Detailed Budget'!$N$95:$N$118,'Detailed Budget'!$B$95:$B$118,B26),"")</f>
        <v>0</v>
      </c>
      <c r="J26" s="270">
        <f>IFERROR(SUMIFS('Detailed Budget'!$N$121:$N$144,'Detailed Budget'!$B$121:$B$144,B26),"")</f>
        <v>0</v>
      </c>
      <c r="K26" s="270">
        <f>IFERROR(SUMIFS('Detailed Budget'!$N$147:$N$170,'Detailed Budget'!$B$147:$B$170,B26),"")</f>
        <v>0</v>
      </c>
      <c r="L26" s="270">
        <f>IFERROR(SUMIFS('Detailed Budget'!$N$173:$N$196,'Detailed Budget'!$B$173:$B$196,B26),"")</f>
        <v>0</v>
      </c>
      <c r="M26" s="270">
        <f>IFERROR(SUMIFS('Detailed Budget'!$N$199:$N$222,'Detailed Budget'!$B$199:$B$222,B26),"")</f>
        <v>0</v>
      </c>
      <c r="N26" s="270">
        <f>IFERROR(SUMIFS('Detailed Budget'!$N$225:$N$244,'Detailed Budget'!$B$225:$B$244,B26),"")</f>
        <v>0</v>
      </c>
      <c r="O26" s="275">
        <f t="shared" si="0"/>
        <v>0</v>
      </c>
    </row>
    <row r="27" spans="2:15" s="38" customFormat="1" x14ac:dyDescent="0.25">
      <c r="B27" s="274" t="str">
        <f t="array" ref="B27">IFERROR(INDEX('Summary '!$B$16:$B$35,SMALL(IF('Summary '!$B$16:$B$35&gt;0,ROW('Summary '!$B$16:$B$35)-ROW('Summary '!B$16)+1),ROWS('Summary '!B$2:'Summary '!B10))),"")</f>
        <v/>
      </c>
      <c r="C27" s="274" t="str">
        <f t="array" ref="C27">IFERROR(INDEX('Summary '!$C$16:$C$35,SMALL(IF('Summary '!$C$16:$C$35&gt;0,ROW('Summary '!$C$16:$C$35)-ROW('Summary '!C$16)+1),ROWS('Summary '!C$2:'Summary '!C10))),"")</f>
        <v/>
      </c>
      <c r="D27" s="290" t="str">
        <f>IFERROR(IF(LEN(B27)&lt;1,"",VLOOKUP(B27,'Detailed Budget'!$B$17:$G$244,6,)),"")</f>
        <v/>
      </c>
      <c r="E27" s="288"/>
      <c r="F27" s="270">
        <f>IFERROR(SUMIFS('Detailed Budget'!$N$17:$N$36,'Detailed Budget'!$B$17:$B$36,B27),"")</f>
        <v>0</v>
      </c>
      <c r="G27" s="270">
        <f>IFERROR(SUMIFS('Detailed Budget'!$N$43:$N$66,'Detailed Budget'!$B$43:$B$66,B27),"")</f>
        <v>0</v>
      </c>
      <c r="H27" s="270">
        <f>IFERROR(SUMIFS('Detailed Budget'!$N$69:$N$92,'Detailed Budget'!$B$69:$B$92,B27),"")</f>
        <v>0</v>
      </c>
      <c r="I27" s="270">
        <f>IFERROR(SUMIFS('Detailed Budget'!$N$95:$N$118,'Detailed Budget'!$B$95:$B$118,B27),"")</f>
        <v>0</v>
      </c>
      <c r="J27" s="270">
        <f>IFERROR(SUMIFS('Detailed Budget'!$N$121:$N$144,'Detailed Budget'!$B$121:$B$144,B27),"")</f>
        <v>0</v>
      </c>
      <c r="K27" s="270">
        <f>IFERROR(SUMIFS('Detailed Budget'!$N$147:$N$170,'Detailed Budget'!$B$147:$B$170,B27),"")</f>
        <v>0</v>
      </c>
      <c r="L27" s="270">
        <f>IFERROR(SUMIFS('Detailed Budget'!$N$173:$N$196,'Detailed Budget'!$B$173:$B$196,B27),"")</f>
        <v>0</v>
      </c>
      <c r="M27" s="270">
        <f>IFERROR(SUMIFS('Detailed Budget'!$N$199:$N$222,'Detailed Budget'!$B$199:$B$222,B27),"")</f>
        <v>0</v>
      </c>
      <c r="N27" s="270">
        <f>IFERROR(SUMIFS('Detailed Budget'!$N$225:$N$244,'Detailed Budget'!$B$225:$B$244,B27),"")</f>
        <v>0</v>
      </c>
      <c r="O27" s="275">
        <f t="shared" si="0"/>
        <v>0</v>
      </c>
    </row>
    <row r="28" spans="2:15" s="38" customFormat="1" x14ac:dyDescent="0.25">
      <c r="B28" s="274" t="str">
        <f t="array" ref="B28">IFERROR(INDEX('Summary '!$B$16:$B$35,SMALL(IF('Summary '!$B$16:$B$35&gt;0,ROW('Summary '!$B$16:$B$35)-ROW('Summary '!B$16)+1),ROWS('Summary '!B$2:'Summary '!B11))),"")</f>
        <v/>
      </c>
      <c r="C28" s="274" t="str">
        <f t="array" ref="C28">IFERROR(INDEX('Summary '!$C$16:$C$35,SMALL(IF('Summary '!$C$16:$C$35&gt;0,ROW('Summary '!$C$16:$C$35)-ROW('Summary '!C$16)+1),ROWS('Summary '!C$2:'Summary '!C11))),"")</f>
        <v/>
      </c>
      <c r="D28" s="290" t="str">
        <f>IFERROR(IF(LEN(B28)&lt;1,"",VLOOKUP(B28,'Detailed Budget'!$B$17:$G$244,6,)),"")</f>
        <v/>
      </c>
      <c r="E28" s="288"/>
      <c r="F28" s="270">
        <f>IFERROR(SUMIFS('Detailed Budget'!$N$17:$N$36,'Detailed Budget'!$B$17:$B$36,B28),"")</f>
        <v>0</v>
      </c>
      <c r="G28" s="270">
        <f>IFERROR(SUMIFS('Detailed Budget'!$N$43:$N$66,'Detailed Budget'!$B$43:$B$66,B28),"")</f>
        <v>0</v>
      </c>
      <c r="H28" s="270">
        <f>IFERROR(SUMIFS('Detailed Budget'!$N$69:$N$92,'Detailed Budget'!$B$69:$B$92,B28),"")</f>
        <v>0</v>
      </c>
      <c r="I28" s="270">
        <f>IFERROR(SUMIFS('Detailed Budget'!$N$95:$N$118,'Detailed Budget'!$B$95:$B$118,B28),"")</f>
        <v>0</v>
      </c>
      <c r="J28" s="270">
        <f>IFERROR(SUMIFS('Detailed Budget'!$N$121:$N$144,'Detailed Budget'!$B$121:$B$144,B28),"")</f>
        <v>0</v>
      </c>
      <c r="K28" s="270">
        <f>IFERROR(SUMIFS('Detailed Budget'!$N$147:$N$170,'Detailed Budget'!$B$147:$B$170,B28),"")</f>
        <v>0</v>
      </c>
      <c r="L28" s="270">
        <f>IFERROR(SUMIFS('Detailed Budget'!$N$173:$N$196,'Detailed Budget'!$B$173:$B$196,B28),"")</f>
        <v>0</v>
      </c>
      <c r="M28" s="270">
        <f>IFERROR(SUMIFS('Detailed Budget'!$N$199:$N$222,'Detailed Budget'!$B$199:$B$222,B28),"")</f>
        <v>0</v>
      </c>
      <c r="N28" s="270">
        <f>IFERROR(SUMIFS('Detailed Budget'!$N$225:$N$244,'Detailed Budget'!$B$225:$B$244,B28),"")</f>
        <v>0</v>
      </c>
      <c r="O28" s="275">
        <f t="shared" si="0"/>
        <v>0</v>
      </c>
    </row>
    <row r="29" spans="2:15" s="38" customFormat="1" x14ac:dyDescent="0.25">
      <c r="B29" s="274" t="str">
        <f t="array" ref="B29">IFERROR(INDEX('Summary '!$B$16:$B$35,SMALL(IF('Summary '!$B$16:$B$35&gt;0,ROW('Summary '!$B$16:$B$35)-ROW('Summary '!B$16)+1),ROWS('Summary '!B$2:'Summary '!B12))),"")</f>
        <v/>
      </c>
      <c r="C29" s="274" t="str">
        <f t="array" ref="C29">IFERROR(INDEX('Summary '!$C$16:$C$35,SMALL(IF('Summary '!$C$16:$C$35&gt;0,ROW('Summary '!$C$16:$C$35)-ROW('Summary '!C$16)+1),ROWS('Summary '!C$2:'Summary '!C12))),"")</f>
        <v/>
      </c>
      <c r="D29" s="290" t="str">
        <f>IFERROR(IF(LEN(B29)&lt;1,"",VLOOKUP(B29,'Detailed Budget'!$B$17:$G$244,6,)),"")</f>
        <v/>
      </c>
      <c r="E29" s="288"/>
      <c r="F29" s="270">
        <f>IFERROR(SUMIFS('Detailed Budget'!$N$17:$N$36,'Detailed Budget'!$B$17:$B$36,B29),"")</f>
        <v>0</v>
      </c>
      <c r="G29" s="270">
        <f>IFERROR(SUMIFS('Detailed Budget'!$N$43:$N$66,'Detailed Budget'!$B$43:$B$66,B29),"")</f>
        <v>0</v>
      </c>
      <c r="H29" s="270">
        <f>IFERROR(SUMIFS('Detailed Budget'!$N$69:$N$92,'Detailed Budget'!$B$69:$B$92,B29),"")</f>
        <v>0</v>
      </c>
      <c r="I29" s="270">
        <f>IFERROR(SUMIFS('Detailed Budget'!$N$95:$N$118,'Detailed Budget'!$B$95:$B$118,B29),"")</f>
        <v>0</v>
      </c>
      <c r="J29" s="270">
        <f>IFERROR(SUMIFS('Detailed Budget'!$N$121:$N$144,'Detailed Budget'!$B$121:$B$144,B29),"")</f>
        <v>0</v>
      </c>
      <c r="K29" s="270">
        <f>IFERROR(SUMIFS('Detailed Budget'!$N$147:$N$170,'Detailed Budget'!$B$147:$B$170,B29),"")</f>
        <v>0</v>
      </c>
      <c r="L29" s="270">
        <f>IFERROR(SUMIFS('Detailed Budget'!$N$173:$N$196,'Detailed Budget'!$B$173:$B$196,B29),"")</f>
        <v>0</v>
      </c>
      <c r="M29" s="270">
        <f>IFERROR(SUMIFS('Detailed Budget'!$N$199:$N$222,'Detailed Budget'!$B$199:$B$222,B29),"")</f>
        <v>0</v>
      </c>
      <c r="N29" s="270">
        <f>IFERROR(SUMIFS('Detailed Budget'!$N$225:$N$244,'Detailed Budget'!$B$225:$B$244,B29),"")</f>
        <v>0</v>
      </c>
      <c r="O29" s="275">
        <f t="shared" si="0"/>
        <v>0</v>
      </c>
    </row>
    <row r="30" spans="2:15" s="38" customFormat="1" x14ac:dyDescent="0.25">
      <c r="B30" s="274" t="str">
        <f t="array" ref="B30">IFERROR(INDEX('Summary '!$B$16:$B$35,SMALL(IF('Summary '!$B$16:$B$35&gt;0,ROW('Summary '!$B$16:$B$35)-ROW('Summary '!B$16)+1),ROWS('Summary '!B$2:'Summary '!B13))),"")</f>
        <v/>
      </c>
      <c r="C30" s="274" t="str">
        <f t="array" ref="C30">IFERROR(INDEX('Summary '!$C$16:$C$35,SMALL(IF('Summary '!$C$16:$C$35&gt;0,ROW('Summary '!$C$16:$C$35)-ROW('Summary '!C$16)+1),ROWS('Summary '!C$2:'Summary '!C13))),"")</f>
        <v/>
      </c>
      <c r="D30" s="290" t="str">
        <f>IFERROR(IF(LEN(B30)&lt;1,"",VLOOKUP(B30,'Detailed Budget'!$B$17:$G$244,6,)),"")</f>
        <v/>
      </c>
      <c r="E30" s="288"/>
      <c r="F30" s="270">
        <f>IFERROR(SUMIFS('Detailed Budget'!$N$17:$N$36,'Detailed Budget'!$B$17:$B$36,B30),"")</f>
        <v>0</v>
      </c>
      <c r="G30" s="270">
        <f>IFERROR(SUMIFS('Detailed Budget'!$N$43:$N$66,'Detailed Budget'!$B$43:$B$66,B30),"")</f>
        <v>0</v>
      </c>
      <c r="H30" s="270">
        <f>IFERROR(SUMIFS('Detailed Budget'!$N$69:$N$92,'Detailed Budget'!$B$69:$B$92,B30),"")</f>
        <v>0</v>
      </c>
      <c r="I30" s="270">
        <f>IFERROR(SUMIFS('Detailed Budget'!$N$95:$N$118,'Detailed Budget'!$B$95:$B$118,B30),"")</f>
        <v>0</v>
      </c>
      <c r="J30" s="270">
        <f>IFERROR(SUMIFS('Detailed Budget'!$N$121:$N$144,'Detailed Budget'!$B$121:$B$144,B30),"")</f>
        <v>0</v>
      </c>
      <c r="K30" s="270">
        <f>IFERROR(SUMIFS('Detailed Budget'!$N$147:$N$170,'Detailed Budget'!$B$147:$B$170,B30),"")</f>
        <v>0</v>
      </c>
      <c r="L30" s="270">
        <f>IFERROR(SUMIFS('Detailed Budget'!$N$173:$N$196,'Detailed Budget'!$B$173:$B$196,B30),"")</f>
        <v>0</v>
      </c>
      <c r="M30" s="270">
        <f>IFERROR(SUMIFS('Detailed Budget'!$N$199:$N$222,'Detailed Budget'!$B$199:$B$222,B30),"")</f>
        <v>0</v>
      </c>
      <c r="N30" s="270">
        <f>IFERROR(SUMIFS('Detailed Budget'!$N$225:$N$244,'Detailed Budget'!$B$225:$B$244,B30),"")</f>
        <v>0</v>
      </c>
      <c r="O30" s="275">
        <f t="shared" si="0"/>
        <v>0</v>
      </c>
    </row>
    <row r="31" spans="2:15" s="38" customFormat="1" x14ac:dyDescent="0.25">
      <c r="B31" s="274" t="str">
        <f t="array" ref="B31">IFERROR(INDEX('Summary '!$B$16:$B$35,SMALL(IF('Summary '!$B$16:$B$35&gt;0,ROW('Summary '!$B$16:$B$35)-ROW('Summary '!B$16)+1),ROWS('Summary '!B$2:'Summary '!B14))),"")</f>
        <v/>
      </c>
      <c r="C31" s="274" t="str">
        <f t="array" ref="C31">IFERROR(INDEX('Summary '!$C$16:$C$35,SMALL(IF('Summary '!$C$16:$C$35&gt;0,ROW('Summary '!$C$16:$C$35)-ROW('Summary '!C$16)+1),ROWS('Summary '!C$2:'Summary '!C14))),"")</f>
        <v/>
      </c>
      <c r="D31" s="290" t="str">
        <f>IFERROR(IF(LEN(B31)&lt;1,"",VLOOKUP(B31,'Detailed Budget'!$B$17:$G$244,6,)),"")</f>
        <v/>
      </c>
      <c r="E31" s="288"/>
      <c r="F31" s="270">
        <f>IFERROR(SUMIFS('Detailed Budget'!$N$17:$N$36,'Detailed Budget'!$B$17:$B$36,B31),"")</f>
        <v>0</v>
      </c>
      <c r="G31" s="270">
        <f>IFERROR(SUMIFS('Detailed Budget'!$N$43:$N$66,'Detailed Budget'!$B$43:$B$66,B31),"")</f>
        <v>0</v>
      </c>
      <c r="H31" s="270">
        <f>IFERROR(SUMIFS('Detailed Budget'!$N$69:$N$92,'Detailed Budget'!$B$69:$B$92,B31),"")</f>
        <v>0</v>
      </c>
      <c r="I31" s="270">
        <f>IFERROR(SUMIFS('Detailed Budget'!$N$95:$N$118,'Detailed Budget'!$B$95:$B$118,B31),"")</f>
        <v>0</v>
      </c>
      <c r="J31" s="270">
        <f>IFERROR(SUMIFS('Detailed Budget'!$N$121:$N$144,'Detailed Budget'!$B$121:$B$144,B31),"")</f>
        <v>0</v>
      </c>
      <c r="K31" s="270">
        <f>IFERROR(SUMIFS('Detailed Budget'!$N$147:$N$170,'Detailed Budget'!$B$147:$B$170,B31),"")</f>
        <v>0</v>
      </c>
      <c r="L31" s="270">
        <f>IFERROR(SUMIFS('Detailed Budget'!$N$173:$N$196,'Detailed Budget'!$B$173:$B$196,B31),"")</f>
        <v>0</v>
      </c>
      <c r="M31" s="270">
        <f>IFERROR(SUMIFS('Detailed Budget'!$N$199:$N$222,'Detailed Budget'!$B$199:$B$222,B31),"")</f>
        <v>0</v>
      </c>
      <c r="N31" s="270">
        <f>IFERROR(SUMIFS('Detailed Budget'!$N$225:$N$244,'Detailed Budget'!$B$225:$B$244,B31),"")</f>
        <v>0</v>
      </c>
      <c r="O31" s="275">
        <f t="shared" si="0"/>
        <v>0</v>
      </c>
    </row>
    <row r="32" spans="2:15" s="38" customFormat="1" x14ac:dyDescent="0.25">
      <c r="B32" s="274" t="str">
        <f t="array" ref="B32">IFERROR(INDEX('Summary '!$B$16:$B$35,SMALL(IF('Summary '!$B$16:$B$35&gt;0,ROW('Summary '!$B$16:$B$35)-ROW('Summary '!B$16)+1),ROWS('Summary '!B$2:'Summary '!B15))),"")</f>
        <v/>
      </c>
      <c r="C32" s="274" t="str">
        <f t="array" ref="C32">IFERROR(INDEX('Summary '!$C$16:$C$35,SMALL(IF('Summary '!$C$16:$C$35&gt;0,ROW('Summary '!$C$16:$C$35)-ROW('Summary '!C$16)+1),ROWS('Summary '!C$2:'Summary '!C15))),"")</f>
        <v/>
      </c>
      <c r="D32" s="290" t="str">
        <f>IFERROR(IF(LEN(B32)&lt;1,"",VLOOKUP(B32,'Detailed Budget'!$B$17:$G$244,6,)),"")</f>
        <v/>
      </c>
      <c r="E32" s="288"/>
      <c r="F32" s="270">
        <f>IFERROR(SUMIFS('Detailed Budget'!$N$17:$N$36,'Detailed Budget'!$B$17:$B$36,B32),"")</f>
        <v>0</v>
      </c>
      <c r="G32" s="270">
        <f>IFERROR(SUMIFS('Detailed Budget'!$N$43:$N$66,'Detailed Budget'!$B$43:$B$66,B32),"")</f>
        <v>0</v>
      </c>
      <c r="H32" s="270">
        <f>IFERROR(SUMIFS('Detailed Budget'!$N$69:$N$92,'Detailed Budget'!$B$69:$B$92,B32),"")</f>
        <v>0</v>
      </c>
      <c r="I32" s="270">
        <f>IFERROR(SUMIFS('Detailed Budget'!$N$95:$N$118,'Detailed Budget'!$B$95:$B$118,B32),"")</f>
        <v>0</v>
      </c>
      <c r="J32" s="270">
        <f>IFERROR(SUMIFS('Detailed Budget'!$N$121:$N$144,'Detailed Budget'!$B$121:$B$144,B32),"")</f>
        <v>0</v>
      </c>
      <c r="K32" s="270">
        <f>IFERROR(SUMIFS('Detailed Budget'!$N$147:$N$170,'Detailed Budget'!$B$147:$B$170,B32),"")</f>
        <v>0</v>
      </c>
      <c r="L32" s="270">
        <f>IFERROR(SUMIFS('Detailed Budget'!$N$173:$N$196,'Detailed Budget'!$B$173:$B$196,B32),"")</f>
        <v>0</v>
      </c>
      <c r="M32" s="270">
        <f>IFERROR(SUMIFS('Detailed Budget'!$N$199:$N$222,'Detailed Budget'!$B$199:$B$222,B32),"")</f>
        <v>0</v>
      </c>
      <c r="N32" s="270">
        <f>IFERROR(SUMIFS('Detailed Budget'!$N$225:$N$244,'Detailed Budget'!$B$225:$B$244,B32),"")</f>
        <v>0</v>
      </c>
      <c r="O32" s="275">
        <f t="shared" si="0"/>
        <v>0</v>
      </c>
    </row>
    <row r="33" spans="1:45" s="38" customFormat="1" x14ac:dyDescent="0.25">
      <c r="B33" s="274" t="str">
        <f t="array" ref="B33">IFERROR(INDEX('Summary '!$B$16:$B$35,SMALL(IF('Summary '!$B$16:$B$35&gt;0,ROW('Summary '!$B$16:$B$35)-ROW('Summary '!B$16)+1),ROWS('Summary '!B$2:'Summary '!B16))),"")</f>
        <v/>
      </c>
      <c r="C33" s="274" t="str">
        <f t="array" ref="C33">IFERROR(INDEX('Summary '!$C$16:$C$35,SMALL(IF('Summary '!$C$16:$C$35&gt;0,ROW('Summary '!$C$16:$C$35)-ROW('Summary '!C$16)+1),ROWS('Summary '!C$2:'Summary '!C16))),"")</f>
        <v/>
      </c>
      <c r="D33" s="290" t="str">
        <f>IFERROR(IF(LEN(B33)&lt;1,"",VLOOKUP(B33,'Detailed Budget'!$B$17:$G$244,6,)),"")</f>
        <v/>
      </c>
      <c r="E33" s="288"/>
      <c r="F33" s="270">
        <f>IFERROR(SUMIFS('Detailed Budget'!$N$17:$N$36,'Detailed Budget'!$B$17:$B$36,B33),"")</f>
        <v>0</v>
      </c>
      <c r="G33" s="270">
        <f>IFERROR(SUMIFS('Detailed Budget'!$N$43:$N$66,'Detailed Budget'!$B$43:$B$66,B33),"")</f>
        <v>0</v>
      </c>
      <c r="H33" s="270">
        <f>IFERROR(SUMIFS('Detailed Budget'!$N$69:$N$92,'Detailed Budget'!$B$69:$B$92,B33),"")</f>
        <v>0</v>
      </c>
      <c r="I33" s="270">
        <f>IFERROR(SUMIFS('Detailed Budget'!$N$95:$N$118,'Detailed Budget'!$B$95:$B$118,B33),"")</f>
        <v>0</v>
      </c>
      <c r="J33" s="270">
        <f>IFERROR(SUMIFS('Detailed Budget'!$N$121:$N$144,'Detailed Budget'!$B$121:$B$144,B33),"")</f>
        <v>0</v>
      </c>
      <c r="K33" s="270">
        <f>IFERROR(SUMIFS('Detailed Budget'!$N$147:$N$170,'Detailed Budget'!$B$147:$B$170,B33),"")</f>
        <v>0</v>
      </c>
      <c r="L33" s="270">
        <f>IFERROR(SUMIFS('Detailed Budget'!$N$173:$N$196,'Detailed Budget'!$B$173:$B$196,B33),"")</f>
        <v>0</v>
      </c>
      <c r="M33" s="270">
        <f>IFERROR(SUMIFS('Detailed Budget'!$N$199:$N$222,'Detailed Budget'!$B$199:$B$222,B33),"")</f>
        <v>0</v>
      </c>
      <c r="N33" s="270">
        <f>IFERROR(SUMIFS('Detailed Budget'!$N$225:$N$244,'Detailed Budget'!$B$225:$B$244,B33),"")</f>
        <v>0</v>
      </c>
      <c r="O33" s="275">
        <f t="shared" si="0"/>
        <v>0</v>
      </c>
    </row>
    <row r="34" spans="1:45" s="38" customFormat="1" x14ac:dyDescent="0.25">
      <c r="B34" s="274" t="str">
        <f t="array" ref="B34">IFERROR(INDEX('Summary '!$B$16:$B$35,SMALL(IF('Summary '!$B$16:$B$35&gt;0,ROW('Summary '!$B$16:$B$35)-ROW('Summary '!B$16)+1),ROWS('Summary '!B$2:'Summary '!B17))),"")</f>
        <v/>
      </c>
      <c r="C34" s="274" t="str">
        <f t="array" ref="C34">IFERROR(INDEX('Summary '!$C$16:$C$35,SMALL(IF('Summary '!$C$16:$C$35&gt;0,ROW('Summary '!$C$16:$C$35)-ROW('Summary '!C$16)+1),ROWS('Summary '!C$2:'Summary '!C17))),"")</f>
        <v/>
      </c>
      <c r="D34" s="290" t="str">
        <f>IFERROR(IF(LEN(B34)&lt;1,"",VLOOKUP(B34,'Detailed Budget'!$B$17:$G$244,6,)),"")</f>
        <v/>
      </c>
      <c r="E34" s="288"/>
      <c r="F34" s="270">
        <f>IFERROR(SUMIFS('Detailed Budget'!$N$17:$N$36,'Detailed Budget'!$B$17:$B$36,B34),"")</f>
        <v>0</v>
      </c>
      <c r="G34" s="270">
        <f>IFERROR(SUMIFS('Detailed Budget'!$N$43:$N$66,'Detailed Budget'!$B$43:$B$66,B34),"")</f>
        <v>0</v>
      </c>
      <c r="H34" s="270">
        <f>IFERROR(SUMIFS('Detailed Budget'!$N$69:$N$92,'Detailed Budget'!$B$69:$B$92,B34),"")</f>
        <v>0</v>
      </c>
      <c r="I34" s="270">
        <f>IFERROR(SUMIFS('Detailed Budget'!$N$95:$N$118,'Detailed Budget'!$B$95:$B$118,B34),"")</f>
        <v>0</v>
      </c>
      <c r="J34" s="270">
        <f>IFERROR(SUMIFS('Detailed Budget'!$N$121:$N$144,'Detailed Budget'!$B$121:$B$144,B34),"")</f>
        <v>0</v>
      </c>
      <c r="K34" s="270">
        <f>IFERROR(SUMIFS('Detailed Budget'!$N$147:$N$170,'Detailed Budget'!$B$147:$B$170,B34),"")</f>
        <v>0</v>
      </c>
      <c r="L34" s="270">
        <f>IFERROR(SUMIFS('Detailed Budget'!$N$173:$N$196,'Detailed Budget'!$B$173:$B$196,B34),"")</f>
        <v>0</v>
      </c>
      <c r="M34" s="270">
        <f>IFERROR(SUMIFS('Detailed Budget'!$N$199:$N$222,'Detailed Budget'!$B$199:$B$222,B34),"")</f>
        <v>0</v>
      </c>
      <c r="N34" s="270">
        <f>IFERROR(SUMIFS('Detailed Budget'!$N$225:$N$244,'Detailed Budget'!$B$225:$B$244,B34),"")</f>
        <v>0</v>
      </c>
      <c r="O34" s="275">
        <f t="shared" si="0"/>
        <v>0</v>
      </c>
    </row>
    <row r="35" spans="1:45" s="38" customFormat="1" x14ac:dyDescent="0.25">
      <c r="B35" s="274" t="str">
        <f t="array" ref="B35">IFERROR(INDEX('Summary '!$B$16:$B$35,SMALL(IF('Summary '!$B$16:$B$35&gt;0,ROW('Summary '!$B$16:$B$35)-ROW('Summary '!B$16)+1),ROWS('Summary '!B$2:'Summary '!B18))),"")</f>
        <v/>
      </c>
      <c r="C35" s="274" t="str">
        <f t="array" ref="C35">IFERROR(INDEX('Summary '!$C$16:$C$35,SMALL(IF('Summary '!$C$16:$C$35&gt;0,ROW('Summary '!$C$16:$C$35)-ROW('Summary '!C$16)+1),ROWS('Summary '!C$2:'Summary '!C18))),"")</f>
        <v/>
      </c>
      <c r="D35" s="290" t="str">
        <f>IFERROR(IF(LEN(B35)&lt;1,"",VLOOKUP(B35,'Detailed Budget'!$B$17:$G$244,6,)),"")</f>
        <v/>
      </c>
      <c r="E35" s="288"/>
      <c r="F35" s="270">
        <f>IFERROR(SUMIFS('Detailed Budget'!$N$17:$N$36,'Detailed Budget'!$B$17:$B$36,B35),"")</f>
        <v>0</v>
      </c>
      <c r="G35" s="270">
        <f>IFERROR(SUMIFS('Detailed Budget'!$N$43:$N$66,'Detailed Budget'!$B$43:$B$66,B35),"")</f>
        <v>0</v>
      </c>
      <c r="H35" s="270">
        <f>IFERROR(SUMIFS('Detailed Budget'!$N$69:$N$92,'Detailed Budget'!$B$69:$B$92,B35),"")</f>
        <v>0</v>
      </c>
      <c r="I35" s="270">
        <f>IFERROR(SUMIFS('Detailed Budget'!$N$95:$N$118,'Detailed Budget'!$B$95:$B$118,B35),"")</f>
        <v>0</v>
      </c>
      <c r="J35" s="270">
        <f>IFERROR(SUMIFS('Detailed Budget'!$N$121:$N$144,'Detailed Budget'!$B$121:$B$144,B35),"")</f>
        <v>0</v>
      </c>
      <c r="K35" s="270">
        <f>IFERROR(SUMIFS('Detailed Budget'!$N$147:$N$170,'Detailed Budget'!$B$147:$B$170,B35),"")</f>
        <v>0</v>
      </c>
      <c r="L35" s="270">
        <f>IFERROR(SUMIFS('Detailed Budget'!$N$173:$N$196,'Detailed Budget'!$B$173:$B$196,B35),"")</f>
        <v>0</v>
      </c>
      <c r="M35" s="270">
        <f>IFERROR(SUMIFS('Detailed Budget'!$N$199:$N$222,'Detailed Budget'!$B$199:$B$222,B35),"")</f>
        <v>0</v>
      </c>
      <c r="N35" s="270">
        <f>IFERROR(SUMIFS('Detailed Budget'!$N$225:$N$244,'Detailed Budget'!$B$225:$B$244,B35),"")</f>
        <v>0</v>
      </c>
      <c r="O35" s="275">
        <f t="shared" si="0"/>
        <v>0</v>
      </c>
    </row>
    <row r="36" spans="1:45" s="38" customFormat="1" x14ac:dyDescent="0.25">
      <c r="B36" s="274" t="str">
        <f t="array" ref="B36">IFERROR(INDEX('Summary '!$B$16:$B$35,SMALL(IF('Summary '!$B$16:$B$35&gt;0,ROW('Summary '!$B$16:$B$35)-ROW('Summary '!B$16)+1),ROWS('Summary '!B$2:'Summary '!B19))),"")</f>
        <v/>
      </c>
      <c r="C36" s="274" t="str">
        <f t="array" ref="C36">IFERROR(INDEX('Summary '!$C$16:$C$35,SMALL(IF('Summary '!$C$16:$C$35&gt;0,ROW('Summary '!$C$16:$C$35)-ROW('Summary '!C$16)+1),ROWS('Summary '!C$2:'Summary '!C19))),"")</f>
        <v/>
      </c>
      <c r="D36" s="290" t="str">
        <f>IFERROR(IF(LEN(B36)&lt;1,"",VLOOKUP(B36,'Detailed Budget'!$B$17:$G$244,6,)),"")</f>
        <v/>
      </c>
      <c r="E36" s="288"/>
      <c r="F36" s="270">
        <f>IFERROR(SUMIFS('Detailed Budget'!$N$17:$N$36,'Detailed Budget'!$B$17:$B$36,B36),"")</f>
        <v>0</v>
      </c>
      <c r="G36" s="270">
        <f>IFERROR(SUMIFS('Detailed Budget'!$N$43:$N$66,'Detailed Budget'!$B$43:$B$66,B36),"")</f>
        <v>0</v>
      </c>
      <c r="H36" s="270">
        <f>IFERROR(SUMIFS('Detailed Budget'!$N$69:$N$92,'Detailed Budget'!$B$69:$B$92,B36),"")</f>
        <v>0</v>
      </c>
      <c r="I36" s="270">
        <f>IFERROR(SUMIFS('Detailed Budget'!$N$95:$N$118,'Detailed Budget'!$B$95:$B$118,B36),"")</f>
        <v>0</v>
      </c>
      <c r="J36" s="270">
        <f>IFERROR(SUMIFS('Detailed Budget'!$N$121:$N$144,'Detailed Budget'!$B$121:$B$144,B36),"")</f>
        <v>0</v>
      </c>
      <c r="K36" s="270">
        <f>IFERROR(SUMIFS('Detailed Budget'!$N$147:$N$170,'Detailed Budget'!$B$147:$B$170,B36),"")</f>
        <v>0</v>
      </c>
      <c r="L36" s="270">
        <f>IFERROR(SUMIFS('Detailed Budget'!$N$173:$N$196,'Detailed Budget'!$B$173:$B$196,B36),"")</f>
        <v>0</v>
      </c>
      <c r="M36" s="270">
        <f>IFERROR(SUMIFS('Detailed Budget'!$N$199:$N$222,'Detailed Budget'!$B$199:$B$222,B36),"")</f>
        <v>0</v>
      </c>
      <c r="N36" s="270">
        <f>IFERROR(SUMIFS('Detailed Budget'!$N$225:$N$244,'Detailed Budget'!$B$225:$B$244,B36),"")</f>
        <v>0</v>
      </c>
      <c r="O36" s="275">
        <f t="shared" si="0"/>
        <v>0</v>
      </c>
    </row>
    <row r="37" spans="1:45" s="38" customFormat="1" x14ac:dyDescent="0.25">
      <c r="B37" s="274" t="str">
        <f t="array" ref="B37">IFERROR(INDEX('Summary '!$B$16:$B$35,SMALL(IF('Summary '!$B$16:$B$35&gt;0,ROW('Summary '!$B$16:$B$35)-ROW('Summary '!B$16)+1),ROWS('Summary '!B$2:'Summary '!B20))),"")</f>
        <v/>
      </c>
      <c r="C37" s="274" t="str">
        <f t="array" ref="C37">IFERROR(INDEX('Summary '!$C$16:$C$35,SMALL(IF('Summary '!$C$16:$C$35&gt;0,ROW('Summary '!$C$16:$C$35)-ROW('Summary '!C$16)+1),ROWS('Summary '!C$2:'Summary '!C20))),"")</f>
        <v/>
      </c>
      <c r="D37" s="290" t="str">
        <f>IFERROR(IF(LEN(B37)&lt;1,"",VLOOKUP(B37,'Detailed Budget'!$B$17:$G$244,6,)),"")</f>
        <v/>
      </c>
      <c r="E37" s="288"/>
      <c r="F37" s="270">
        <f>IFERROR(SUMIFS('Detailed Budget'!$N$17:$N$36,'Detailed Budget'!$B$17:$B$36,B37),"")</f>
        <v>0</v>
      </c>
      <c r="G37" s="270">
        <f>IFERROR(SUMIFS('Detailed Budget'!$N$43:$N$66,'Detailed Budget'!$B$43:$B$66,B37),"")</f>
        <v>0</v>
      </c>
      <c r="H37" s="270">
        <f>IFERROR(SUMIFS('Detailed Budget'!$N$69:$N$92,'Detailed Budget'!$B$69:$B$92,B37),"")</f>
        <v>0</v>
      </c>
      <c r="I37" s="270">
        <f>IFERROR(SUMIFS('Detailed Budget'!$N$95:$N$118,'Detailed Budget'!$B$95:$B$118,B37),"")</f>
        <v>0</v>
      </c>
      <c r="J37" s="270">
        <f>IFERROR(SUMIFS('Detailed Budget'!$N$121:$N$144,'Detailed Budget'!$B$121:$B$144,B37),"")</f>
        <v>0</v>
      </c>
      <c r="K37" s="270">
        <f>IFERROR(SUMIFS('Detailed Budget'!$N$147:$N$170,'Detailed Budget'!$B$147:$B$170,B37),"")</f>
        <v>0</v>
      </c>
      <c r="L37" s="270">
        <f>IFERROR(SUMIFS('Detailed Budget'!$N$173:$N$196,'Detailed Budget'!$B$173:$B$196,B37),"")</f>
        <v>0</v>
      </c>
      <c r="M37" s="270">
        <f>IFERROR(SUMIFS('Detailed Budget'!$N$199:$N$222,'Detailed Budget'!$B$199:$B$222,B37),"")</f>
        <v>0</v>
      </c>
      <c r="N37" s="270">
        <f>IFERROR(SUMIFS('Detailed Budget'!$N$225:$N$244,'Detailed Budget'!$B$225:$B$244,B37),"")</f>
        <v>0</v>
      </c>
      <c r="O37" s="275">
        <f t="shared" si="0"/>
        <v>0</v>
      </c>
    </row>
    <row r="38" spans="1:45" s="38" customFormat="1" x14ac:dyDescent="0.25">
      <c r="B38" s="274" t="str">
        <f t="array" ref="B38">IFERROR(INDEX('Summary '!$B$16:$B$35,SMALL(IF('Summary '!$B$16:$B$35&gt;0,ROW('Summary '!$B$16:$B$35)-ROW('Summary '!B$16)+1),ROWS('Summary '!B$2:'Summary '!B21))),"")</f>
        <v/>
      </c>
      <c r="C38" s="274" t="str">
        <f t="array" ref="C38">IFERROR(INDEX('Summary '!$C$16:$C$35,SMALL(IF('Summary '!$C$16:$C$35&gt;0,ROW('Summary '!$C$16:$C$35)-ROW('Summary '!C$16)+1),ROWS('Summary '!C$2:'Summary '!C21))),"")</f>
        <v/>
      </c>
      <c r="D38" s="290" t="str">
        <f>IFERROR(IF(LEN(B38)&lt;1,"",VLOOKUP(B38,'Detailed Budget'!$B$17:$G$244,6,)),"")</f>
        <v/>
      </c>
      <c r="E38" s="288"/>
      <c r="F38" s="270">
        <f>IFERROR(SUMIFS('Detailed Budget'!$N$17:$N$36,'Detailed Budget'!$B$17:$B$36,B38),"")</f>
        <v>0</v>
      </c>
      <c r="G38" s="270">
        <f>IFERROR(SUMIFS('Detailed Budget'!$N$43:$N$66,'Detailed Budget'!$B$43:$B$66,B38),"")</f>
        <v>0</v>
      </c>
      <c r="H38" s="270">
        <f>IFERROR(SUMIFS('Detailed Budget'!$N$69:$N$92,'Detailed Budget'!$B$69:$B$92,B38),"")</f>
        <v>0</v>
      </c>
      <c r="I38" s="270">
        <f>IFERROR(SUMIFS('Detailed Budget'!$N$95:$N$118,'Detailed Budget'!$B$95:$B$118,B38),"")</f>
        <v>0</v>
      </c>
      <c r="J38" s="270">
        <f>IFERROR(SUMIFS('Detailed Budget'!$N$121:$N$144,'Detailed Budget'!$B$121:$B$144,B38),"")</f>
        <v>0</v>
      </c>
      <c r="K38" s="270">
        <f>IFERROR(SUMIFS('Detailed Budget'!$N$147:$N$170,'Detailed Budget'!$B$147:$B$170,B38),"")</f>
        <v>0</v>
      </c>
      <c r="L38" s="270">
        <f>IFERROR(SUMIFS('Detailed Budget'!$N$173:$N$196,'Detailed Budget'!$B$173:$B$196,B38),"")</f>
        <v>0</v>
      </c>
      <c r="M38" s="270">
        <f>IFERROR(SUMIFS('Detailed Budget'!$N$199:$N$222,'Detailed Budget'!$B$199:$B$222,B38),"")</f>
        <v>0</v>
      </c>
      <c r="N38" s="270">
        <f>IFERROR(SUMIFS('Detailed Budget'!$N$225:$N$244,'Detailed Budget'!$B$225:$B$244,B38),"")</f>
        <v>0</v>
      </c>
      <c r="O38" s="275">
        <f t="shared" si="0"/>
        <v>0</v>
      </c>
    </row>
    <row r="39" spans="1:45" s="38" customFormat="1" x14ac:dyDescent="0.25">
      <c r="B39" s="276" t="s">
        <v>41</v>
      </c>
      <c r="C39" s="277"/>
      <c r="D39" s="277"/>
      <c r="E39" s="277"/>
      <c r="F39" s="278">
        <f>ROUND(SUM(F19:F38),4)</f>
        <v>0</v>
      </c>
      <c r="G39" s="278">
        <f t="shared" ref="G39:O39" si="1">ROUND(SUM(G19:G38),4)</f>
        <v>0</v>
      </c>
      <c r="H39" s="278">
        <f t="shared" si="1"/>
        <v>0</v>
      </c>
      <c r="I39" s="278">
        <f t="shared" si="1"/>
        <v>0</v>
      </c>
      <c r="J39" s="278">
        <f t="shared" si="1"/>
        <v>0</v>
      </c>
      <c r="K39" s="278">
        <f t="shared" si="1"/>
        <v>0</v>
      </c>
      <c r="L39" s="278">
        <f t="shared" si="1"/>
        <v>0</v>
      </c>
      <c r="M39" s="278">
        <f t="shared" si="1"/>
        <v>0</v>
      </c>
      <c r="N39" s="278">
        <f t="shared" si="1"/>
        <v>0</v>
      </c>
      <c r="O39" s="278">
        <f t="shared" si="1"/>
        <v>0</v>
      </c>
    </row>
    <row r="40" spans="1:45" s="38" customFormat="1" hidden="1" x14ac:dyDescent="0.25">
      <c r="B40" s="279" t="s">
        <v>42</v>
      </c>
      <c r="C40" s="280"/>
      <c r="D40" s="280"/>
      <c r="E40" s="281" t="str">
        <f>M4</f>
        <v>Cluster</v>
      </c>
      <c r="F40" s="281">
        <f>COUNTIF('Detailed Budget'!$G$17:$G$36,'Reference worksheet Do NOT edit'!E40)</f>
        <v>0</v>
      </c>
      <c r="G40" s="281">
        <f>COUNTIF('Detailed Budget'!$G$43:$G$62,'Reference worksheet Do NOT edit'!E40)</f>
        <v>0</v>
      </c>
      <c r="H40" s="281">
        <f>COUNTIF('Detailed Budget'!$G$69:$G$88,'Reference worksheet Do NOT edit'!E40)</f>
        <v>0</v>
      </c>
      <c r="I40" s="281">
        <f>COUNTIF('Detailed Budget'!$G$95:$G$114,'Reference worksheet Do NOT edit'!E40)</f>
        <v>0</v>
      </c>
      <c r="J40" s="281">
        <f>COUNTIF('Detailed Budget'!$G$121:$G$140,'Reference worksheet Do NOT edit'!E40)</f>
        <v>0</v>
      </c>
      <c r="K40" s="281">
        <f>COUNTIF('Detailed Budget'!$G$147:$G$166,'Reference worksheet Do NOT edit'!E40)</f>
        <v>0</v>
      </c>
      <c r="L40" s="281">
        <f>SUMIF('Detailed Budget'!$G$173:$G$192,'Reference worksheet Do NOT edit'!E40,'Detailed Budget'!$H$173:$H$192)</f>
        <v>0</v>
      </c>
      <c r="M40" s="281">
        <f>SUMIF('Detailed Budget'!$G$199:$G$218,'Reference worksheet Do NOT edit'!E40,'Detailed Budget'!$H$199:$H$218)</f>
        <v>0</v>
      </c>
      <c r="N40" s="281">
        <f>SUMIF('Detailed Budget'!$G$225:$G$244,'Reference worksheet Do NOT edit'!E40,'Detailed Budget'!$H$225:$H$244)</f>
        <v>0</v>
      </c>
      <c r="O40" s="281">
        <f>IF('Summary '!$I$3='Reference worksheet Do NOT edit'!$E40,SUM('Summary '!Q$16:Q$35),0)</f>
        <v>0</v>
      </c>
    </row>
    <row r="41" spans="1:45" s="38" customFormat="1" hidden="1" x14ac:dyDescent="0.25">
      <c r="B41" s="282"/>
      <c r="C41" s="280"/>
      <c r="D41" s="280"/>
      <c r="E41" s="281" t="str">
        <f>M5</f>
        <v>Standard</v>
      </c>
      <c r="F41" s="281">
        <f>COUNTIF('Detailed Budget'!$G$17:$G$36,'Reference worksheet Do NOT edit'!E41)</f>
        <v>0</v>
      </c>
      <c r="G41" s="281">
        <f>COUNTIF('Detailed Budget'!$G$43:$G$62,'Reference worksheet Do NOT edit'!E41)</f>
        <v>0</v>
      </c>
      <c r="H41" s="281">
        <f>COUNTIF('Detailed Budget'!$G$69:$G$88,'Reference worksheet Do NOT edit'!E41)</f>
        <v>0</v>
      </c>
      <c r="I41" s="281">
        <f>COUNTIF('Detailed Budget'!$G$95:$G$114,'Reference worksheet Do NOT edit'!E41)</f>
        <v>0</v>
      </c>
      <c r="J41" s="281">
        <f>COUNTIF('Detailed Budget'!$G$121:$G$140,'Reference worksheet Do NOT edit'!E41)</f>
        <v>0</v>
      </c>
      <c r="K41" s="281">
        <f>COUNTIF('Detailed Budget'!$G$147:$G$166,'Reference worksheet Do NOT edit'!E41)</f>
        <v>0</v>
      </c>
      <c r="L41" s="281">
        <f>SUMIF('Detailed Budget'!$G$173:$G$192,'Reference worksheet Do NOT edit'!E41,'Detailed Budget'!$H$173:$H$192)</f>
        <v>0</v>
      </c>
      <c r="M41" s="281">
        <f>SUMIF('Detailed Budget'!$G$199:$G$218,'Reference worksheet Do NOT edit'!E41,'Detailed Budget'!$H$199:$H$218)</f>
        <v>0</v>
      </c>
      <c r="N41" s="281">
        <f>SUMIF('Detailed Budget'!$G$225:$G$244,'Reference worksheet Do NOT edit'!E41,'Detailed Budget'!$H$225:$H$244)</f>
        <v>0</v>
      </c>
      <c r="O41" s="281">
        <f>IF('Summary '!$I$3='Reference worksheet Do NOT edit'!$E41,SUM('Summary '!Q$16:Q$35),0)</f>
        <v>0</v>
      </c>
    </row>
    <row r="42" spans="1:45" s="38" customFormat="1" hidden="1" x14ac:dyDescent="0.25">
      <c r="B42" s="282"/>
      <c r="C42" s="280"/>
      <c r="D42" s="280"/>
      <c r="E42" s="281">
        <f>L8</f>
        <v>0</v>
      </c>
      <c r="F42" s="281">
        <f>COUNTIF('Detailed Budget'!$G$17:$G$36,'Reference worksheet Do NOT edit'!E42)</f>
        <v>0</v>
      </c>
      <c r="G42" s="281">
        <f>COUNTIF('Detailed Budget'!$G$43:$G$62,'Reference worksheet Do NOT edit'!E42)</f>
        <v>0</v>
      </c>
      <c r="H42" s="281">
        <f>COUNTIF('Detailed Budget'!$G$69:$G$88,'Reference worksheet Do NOT edit'!E42)</f>
        <v>0</v>
      </c>
      <c r="I42" s="281">
        <f>COUNTIF('Detailed Budget'!$G$95:$G$114,'Reference worksheet Do NOT edit'!E42)</f>
        <v>0</v>
      </c>
      <c r="J42" s="281">
        <f>COUNTIF('Detailed Budget'!$G$121:$G$140,'Reference worksheet Do NOT edit'!E42)</f>
        <v>0</v>
      </c>
      <c r="K42" s="281">
        <f>COUNTIF('Detailed Budget'!$G$147:$G$166,'Reference worksheet Do NOT edit'!E42)</f>
        <v>0</v>
      </c>
      <c r="L42" s="281">
        <f>SUMIF('Detailed Budget'!$G$173:$G$192,'Reference worksheet Do NOT edit'!E42,'Detailed Budget'!$H$173:$H$192)</f>
        <v>0</v>
      </c>
      <c r="M42" s="281">
        <f>SUMIF('Detailed Budget'!$G$199:$G$218,'Reference worksheet Do NOT edit'!E42,'Detailed Budget'!$H$199:$H$218)</f>
        <v>0</v>
      </c>
      <c r="N42" s="281">
        <f>SUMIF('Detailed Budget'!$G$225:$G$244,'Reference worksheet Do NOT edit'!E42,'Detailed Budget'!$H$225:$H$244)</f>
        <v>0</v>
      </c>
      <c r="O42" s="281">
        <f>IF('Summary '!$I$3='Reference worksheet Do NOT edit'!$E42,SUM('Summary '!Q$16:Q$35),0)</f>
        <v>0</v>
      </c>
    </row>
    <row r="43" spans="1:45" s="38" customFormat="1" hidden="1" x14ac:dyDescent="0.25">
      <c r="B43" s="282"/>
      <c r="C43" s="280"/>
      <c r="D43" s="280"/>
      <c r="E43" s="281" t="s">
        <v>55</v>
      </c>
      <c r="F43" s="281">
        <f>SUM('Detailed Budget'!$R$17:$R$36)</f>
        <v>0</v>
      </c>
      <c r="G43" s="281">
        <f>SUM('Detailed Budget'!$R$43:$R$62)</f>
        <v>0</v>
      </c>
      <c r="H43" s="281">
        <f>SUM('Detailed Budget'!$R$69:$R$88)</f>
        <v>0</v>
      </c>
      <c r="I43" s="281">
        <f>SUM('Detailed Budget'!$R$95:$R$114)</f>
        <v>0</v>
      </c>
      <c r="J43" s="281">
        <f>SUM('Detailed Budget'!$R$121:$R$140)</f>
        <v>0</v>
      </c>
      <c r="K43" s="281">
        <f>SUM('Detailed Budget'!$R$147:$R$166)</f>
        <v>0</v>
      </c>
      <c r="L43" s="281">
        <f>SUM('Detailed Budget'!$R$173:$R$192)</f>
        <v>0</v>
      </c>
      <c r="M43" s="281">
        <f>SUM('Detailed Budget'!$R$199:$R$218)</f>
        <v>0</v>
      </c>
      <c r="N43" s="281">
        <f>SUM('Detailed Budget'!$R$225:$R$244)</f>
        <v>0</v>
      </c>
      <c r="O43" s="281">
        <f>SUM(F43:N43)</f>
        <v>0</v>
      </c>
    </row>
    <row r="44" spans="1:45" s="38" customFormat="1" x14ac:dyDescent="0.25">
      <c r="B44" s="283" t="s">
        <v>128</v>
      </c>
      <c r="C44" s="284"/>
      <c r="D44" s="284"/>
      <c r="E44" s="284"/>
      <c r="F44" s="285">
        <f>'Detailed Budget'!$P37-'Reference worksheet Do NOT edit'!F39</f>
        <v>0</v>
      </c>
      <c r="G44" s="285">
        <f>'Detailed Budget'!$P63-'Reference worksheet Do NOT edit'!G39</f>
        <v>0</v>
      </c>
      <c r="H44" s="285">
        <f>'Detailed Budget'!$P89-'Reference worksheet Do NOT edit'!H39</f>
        <v>0</v>
      </c>
      <c r="I44" s="285">
        <f>'Detailed Budget'!$P115-'Reference worksheet Do NOT edit'!I39</f>
        <v>0</v>
      </c>
      <c r="J44" s="285">
        <f>'Detailed Budget'!$P141-'Reference worksheet Do NOT edit'!J39</f>
        <v>0</v>
      </c>
      <c r="K44" s="285">
        <f>'Detailed Budget'!$P167-'Reference worksheet Do NOT edit'!K39</f>
        <v>0</v>
      </c>
      <c r="L44" s="285">
        <f>'Detailed Budget'!$P193-'Reference worksheet Do NOT edit'!L39</f>
        <v>0</v>
      </c>
      <c r="M44" s="285">
        <f>'Detailed Budget'!$P219-'Reference worksheet Do NOT edit'!M39</f>
        <v>0</v>
      </c>
      <c r="N44" s="285">
        <f>'Detailed Budget'!$P245-'Reference worksheet Do NOT edit'!N39</f>
        <v>0</v>
      </c>
      <c r="O44" s="286">
        <f>SUM(F44:N44)</f>
        <v>0</v>
      </c>
      <c r="P44" s="39"/>
    </row>
    <row r="45" spans="1:45" s="38" customFormat="1" x14ac:dyDescent="0.25"/>
    <row r="46" spans="1:45" x14ac:dyDescent="0.25">
      <c r="A46" s="38"/>
      <c r="B46" s="193" t="s">
        <v>129</v>
      </c>
      <c r="C46" s="207"/>
      <c r="D46" s="207"/>
      <c r="E46" s="207"/>
      <c r="F46" s="208" t="str">
        <f>F17</f>
        <v xml:space="preserve">Year 1 </v>
      </c>
      <c r="G46" s="192"/>
      <c r="H46" s="195"/>
      <c r="I46" s="193" t="str">
        <f>I17</f>
        <v xml:space="preserve">Year 2 </v>
      </c>
      <c r="J46" s="192"/>
      <c r="K46" s="195"/>
      <c r="L46" s="193" t="str">
        <f>L17</f>
        <v>Future</v>
      </c>
      <c r="M46" s="192"/>
      <c r="N46" s="195"/>
      <c r="O46" s="203" t="s">
        <v>56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16"/>
      <c r="AQ46" s="16"/>
      <c r="AR46" s="16"/>
      <c r="AS46" s="16"/>
    </row>
    <row r="47" spans="1:45" ht="30" x14ac:dyDescent="0.25">
      <c r="A47" s="38"/>
      <c r="B47" s="451" t="s">
        <v>70</v>
      </c>
      <c r="C47" s="452"/>
      <c r="D47" s="452"/>
      <c r="E47" s="453"/>
      <c r="F47" s="205" t="str">
        <f>F18</f>
        <v>Term 1: May - Aug 2019</v>
      </c>
      <c r="G47" s="205" t="str">
        <f>G18</f>
        <v>Term 2: Sep - Dec 2019</v>
      </c>
      <c r="H47" s="205" t="str">
        <f>H18</f>
        <v>Term 3: Jan - Apr 2020</v>
      </c>
      <c r="I47" s="205" t="str">
        <f>I18</f>
        <v>Term 4: May - Aug 2020</v>
      </c>
      <c r="J47" s="205" t="str">
        <f>J18</f>
        <v>Term 5: Sep - Dec 2020</v>
      </c>
      <c r="K47" s="205" t="str">
        <f>K18</f>
        <v>Term 6: Jan - Apr 2021</v>
      </c>
      <c r="L47" s="205" t="str">
        <f>L18</f>
        <v>Year 3</v>
      </c>
      <c r="M47" s="205" t="str">
        <f>M18</f>
        <v>Year 4</v>
      </c>
      <c r="N47" s="205" t="str">
        <f>N18</f>
        <v>Year 5</v>
      </c>
      <c r="O47" s="206" t="s">
        <v>17</v>
      </c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16"/>
      <c r="AQ47" s="16"/>
      <c r="AR47" s="16"/>
      <c r="AS47" s="16"/>
    </row>
    <row r="48" spans="1:45" s="38" customFormat="1" x14ac:dyDescent="0.25">
      <c r="B48" s="290" t="str">
        <f t="array" ref="B48">IFERROR(INDEX($C$19:$C$38,MATCH(0,COUNTIF($B$47:B47,$C$19:$C$38),0)),"")</f>
        <v/>
      </c>
      <c r="C48" s="287"/>
      <c r="D48" s="287"/>
      <c r="E48" s="288"/>
      <c r="F48" s="270">
        <f>SUMIF('Detailed Budget'!$C$17:$C$36,'Reference worksheet Do NOT edit'!B48,'Detailed Budget'!$O$17:$O$36)</f>
        <v>0</v>
      </c>
      <c r="G48" s="270">
        <f>SUMIF('Detailed Budget'!$C$43:$C$62,'Reference worksheet Do NOT edit'!B48,'Detailed Budget'!$O$43:$O$62)</f>
        <v>0</v>
      </c>
      <c r="H48" s="270">
        <f>SUMIF('Detailed Budget'!$C$69:$C$88,'Reference worksheet Do NOT edit'!B48,'Detailed Budget'!$O$69:$O$88)</f>
        <v>0</v>
      </c>
      <c r="I48" s="270">
        <f>SUMIF('Detailed Budget'!$C$95:$C$114,'Reference worksheet Do NOT edit'!B48,'Detailed Budget'!$O$95:$O$114)</f>
        <v>0</v>
      </c>
      <c r="J48" s="270">
        <f>SUMIF('Detailed Budget'!$C$121:$C$140,'Reference worksheet Do NOT edit'!B48,'Detailed Budget'!$O$121:$O$140)</f>
        <v>0</v>
      </c>
      <c r="K48" s="270">
        <f>SUMIF('Detailed Budget'!$C$147:$C$166,'Reference worksheet Do NOT edit'!B48,'Detailed Budget'!$O$147:$O$166)</f>
        <v>0</v>
      </c>
      <c r="L48" s="270">
        <f>SUMIF('Detailed Budget'!$C$173:$C$192,'Reference worksheet Do NOT edit'!B48,'Detailed Budget'!$O$173:$O$192)</f>
        <v>0</v>
      </c>
      <c r="M48" s="270">
        <f>SUMIF('Detailed Budget'!$C$199:$C$218,'Reference worksheet Do NOT edit'!B48,'Detailed Budget'!$O$199:$O$218)</f>
        <v>0</v>
      </c>
      <c r="N48" s="270">
        <f>SUMIF('Detailed Budget'!$C$225:$C$244,'Reference worksheet Do NOT edit'!B48,'Detailed Budget'!$O$225:$O$244)</f>
        <v>0</v>
      </c>
      <c r="O48" s="275">
        <f t="shared" ref="O48:O68" si="2">SUM(F48:N48)</f>
        <v>0</v>
      </c>
    </row>
    <row r="49" spans="2:15" s="38" customFormat="1" x14ac:dyDescent="0.25">
      <c r="B49" s="290" t="str">
        <f t="array" ref="B49">IFERROR(INDEX($C$19:$C$38,MATCH(0,COUNTIF($B$47:B48,$C$19:$C$38),0)),"")</f>
        <v/>
      </c>
      <c r="C49" s="287"/>
      <c r="D49" s="287"/>
      <c r="E49" s="288"/>
      <c r="F49" s="270">
        <f>SUMIF('Detailed Budget'!$C$17:$C$36,'Reference worksheet Do NOT edit'!B49,'Detailed Budget'!$O$17:$O$36)</f>
        <v>0</v>
      </c>
      <c r="G49" s="270">
        <f>SUMIF('Detailed Budget'!$C$43:$C$62,'Reference worksheet Do NOT edit'!B49,'Detailed Budget'!$O$43:$O$62)</f>
        <v>0</v>
      </c>
      <c r="H49" s="270">
        <f>SUMIF('Detailed Budget'!$C$69:$C$88,'Reference worksheet Do NOT edit'!B49,'Detailed Budget'!$O$69:$O$88)</f>
        <v>0</v>
      </c>
      <c r="I49" s="270">
        <f>SUMIF('Detailed Budget'!$C$95:$C$114,'Reference worksheet Do NOT edit'!B49,'Detailed Budget'!$O$95:$O$114)</f>
        <v>0</v>
      </c>
      <c r="J49" s="270">
        <f>SUMIF('Detailed Budget'!$C$121:$C$140,'Reference worksheet Do NOT edit'!B49,'Detailed Budget'!$O$121:$O$140)</f>
        <v>0</v>
      </c>
      <c r="K49" s="270">
        <f>SUMIF('Detailed Budget'!$C$147:$C$166,'Reference worksheet Do NOT edit'!B49,'Detailed Budget'!$O$147:$O$166)</f>
        <v>0</v>
      </c>
      <c r="L49" s="270">
        <f>SUMIF('Detailed Budget'!$C$173:$C$192,'Reference worksheet Do NOT edit'!B49,'Detailed Budget'!$O$173:$O$192)</f>
        <v>0</v>
      </c>
      <c r="M49" s="270">
        <f>SUMIF('Detailed Budget'!$C$199:$C$218,'Reference worksheet Do NOT edit'!B49,'Detailed Budget'!$O$199:$O$218)</f>
        <v>0</v>
      </c>
      <c r="N49" s="270">
        <f>SUMIF('Detailed Budget'!$C$225:$C$244,'Reference worksheet Do NOT edit'!B49,'Detailed Budget'!$O$225:$O$244)</f>
        <v>0</v>
      </c>
      <c r="O49" s="275">
        <f t="shared" si="2"/>
        <v>0</v>
      </c>
    </row>
    <row r="50" spans="2:15" s="38" customFormat="1" x14ac:dyDescent="0.25">
      <c r="B50" s="290" t="str">
        <f t="array" ref="B50">IFERROR(INDEX($C$19:$C$38,MATCH(0,COUNTIF($B$47:B49,$C$19:$C$38),0)),"")</f>
        <v/>
      </c>
      <c r="C50" s="287"/>
      <c r="D50" s="287"/>
      <c r="E50" s="288"/>
      <c r="F50" s="270">
        <f>SUMIF('Detailed Budget'!$C$17:$C$36,'Reference worksheet Do NOT edit'!B50,'Detailed Budget'!$O$17:$O$36)</f>
        <v>0</v>
      </c>
      <c r="G50" s="270">
        <f>SUMIF('Detailed Budget'!$C$43:$C$62,'Reference worksheet Do NOT edit'!B50,'Detailed Budget'!$O$43:$O$62)</f>
        <v>0</v>
      </c>
      <c r="H50" s="270">
        <f>SUMIF('Detailed Budget'!$C$69:$C$88,'Reference worksheet Do NOT edit'!B50,'Detailed Budget'!$O$69:$O$88)</f>
        <v>0</v>
      </c>
      <c r="I50" s="270">
        <f>SUMIF('Detailed Budget'!$C$95:$C$114,'Reference worksheet Do NOT edit'!B50,'Detailed Budget'!$O$95:$O$114)</f>
        <v>0</v>
      </c>
      <c r="J50" s="270">
        <f>SUMIF('Detailed Budget'!$C$121:$C$140,'Reference worksheet Do NOT edit'!B50,'Detailed Budget'!$O$121:$O$140)</f>
        <v>0</v>
      </c>
      <c r="K50" s="270">
        <f>SUMIF('Detailed Budget'!$C$147:$C$166,'Reference worksheet Do NOT edit'!B50,'Detailed Budget'!$O$147:$O$166)</f>
        <v>0</v>
      </c>
      <c r="L50" s="270">
        <f>SUMIF('Detailed Budget'!$C$173:$C$192,'Reference worksheet Do NOT edit'!B50,'Detailed Budget'!$O$173:$O$192)</f>
        <v>0</v>
      </c>
      <c r="M50" s="270">
        <f>SUMIF('Detailed Budget'!$C$199:$C$218,'Reference worksheet Do NOT edit'!B50,'Detailed Budget'!$O$199:$O$218)</f>
        <v>0</v>
      </c>
      <c r="N50" s="270">
        <f>SUMIF('Detailed Budget'!$C$225:$C$244,'Reference worksheet Do NOT edit'!B50,'Detailed Budget'!$O$225:$O$244)</f>
        <v>0</v>
      </c>
      <c r="O50" s="275">
        <f t="shared" si="2"/>
        <v>0</v>
      </c>
    </row>
    <row r="51" spans="2:15" s="38" customFormat="1" x14ac:dyDescent="0.25">
      <c r="B51" s="290" t="str">
        <f t="array" ref="B51">IFERROR(INDEX($C$19:$C$38,MATCH(0,COUNTIF($B$47:B50,$C$19:$C$38),0)),"")</f>
        <v/>
      </c>
      <c r="C51" s="287"/>
      <c r="D51" s="287"/>
      <c r="E51" s="288"/>
      <c r="F51" s="270">
        <f>SUMIF('Detailed Budget'!$C$17:$C$36,'Reference worksheet Do NOT edit'!B51,'Detailed Budget'!$O$17:$O$36)</f>
        <v>0</v>
      </c>
      <c r="G51" s="270">
        <f>SUMIF('Detailed Budget'!$C$43:$C$62,'Reference worksheet Do NOT edit'!B51,'Detailed Budget'!$O$43:$O$62)</f>
        <v>0</v>
      </c>
      <c r="H51" s="270">
        <f>SUMIF('Detailed Budget'!$C$69:$C$88,'Reference worksheet Do NOT edit'!B51,'Detailed Budget'!$O$69:$O$88)</f>
        <v>0</v>
      </c>
      <c r="I51" s="270">
        <f>SUMIF('Detailed Budget'!$C$95:$C$114,'Reference worksheet Do NOT edit'!B51,'Detailed Budget'!$O$95:$O$114)</f>
        <v>0</v>
      </c>
      <c r="J51" s="270">
        <f>SUMIF('Detailed Budget'!$C$121:$C$140,'Reference worksheet Do NOT edit'!B51,'Detailed Budget'!$O$121:$O$140)</f>
        <v>0</v>
      </c>
      <c r="K51" s="270">
        <f>SUMIF('Detailed Budget'!$C$147:$C$166,'Reference worksheet Do NOT edit'!B51,'Detailed Budget'!$O$147:$O$166)</f>
        <v>0</v>
      </c>
      <c r="L51" s="270">
        <f>SUMIF('Detailed Budget'!$C$173:$C$192,'Reference worksheet Do NOT edit'!B51,'Detailed Budget'!$O$173:$O$192)</f>
        <v>0</v>
      </c>
      <c r="M51" s="270">
        <f>SUMIF('Detailed Budget'!$C$199:$C$218,'Reference worksheet Do NOT edit'!B51,'Detailed Budget'!$O$199:$O$218)</f>
        <v>0</v>
      </c>
      <c r="N51" s="270">
        <f>SUMIF('Detailed Budget'!$C$225:$C$244,'Reference worksheet Do NOT edit'!B51,'Detailed Budget'!$O$225:$O$244)</f>
        <v>0</v>
      </c>
      <c r="O51" s="275">
        <f t="shared" si="2"/>
        <v>0</v>
      </c>
    </row>
    <row r="52" spans="2:15" s="38" customFormat="1" x14ac:dyDescent="0.25">
      <c r="B52" s="290" t="str">
        <f t="array" ref="B52">IFERROR(INDEX($C$19:$C$38,MATCH(0,COUNTIF($B$47:B51,$C$19:$C$38),0)),"")</f>
        <v/>
      </c>
      <c r="C52" s="287"/>
      <c r="D52" s="287"/>
      <c r="E52" s="288"/>
      <c r="F52" s="270">
        <f>SUMIF('Detailed Budget'!$C$17:$C$36,'Reference worksheet Do NOT edit'!B52,'Detailed Budget'!$O$17:$O$36)</f>
        <v>0</v>
      </c>
      <c r="G52" s="270">
        <f>SUMIF('Detailed Budget'!$C$43:$C$62,'Reference worksheet Do NOT edit'!B52,'Detailed Budget'!$O$43:$O$62)</f>
        <v>0</v>
      </c>
      <c r="H52" s="270">
        <f>SUMIF('Detailed Budget'!$C$69:$C$88,'Reference worksheet Do NOT edit'!B52,'Detailed Budget'!$O$69:$O$88)</f>
        <v>0</v>
      </c>
      <c r="I52" s="270">
        <f>SUMIF('Detailed Budget'!$C$95:$C$114,'Reference worksheet Do NOT edit'!B52,'Detailed Budget'!$O$95:$O$114)</f>
        <v>0</v>
      </c>
      <c r="J52" s="270">
        <f>SUMIF('Detailed Budget'!$C$121:$C$140,'Reference worksheet Do NOT edit'!B52,'Detailed Budget'!$O$121:$O$140)</f>
        <v>0</v>
      </c>
      <c r="K52" s="270">
        <f>SUMIF('Detailed Budget'!$C$147:$C$166,'Reference worksheet Do NOT edit'!B52,'Detailed Budget'!$O$147:$O$166)</f>
        <v>0</v>
      </c>
      <c r="L52" s="270">
        <f>SUMIF('Detailed Budget'!$C$173:$C$192,'Reference worksheet Do NOT edit'!B52,'Detailed Budget'!$O$173:$O$192)</f>
        <v>0</v>
      </c>
      <c r="M52" s="270">
        <f>SUMIF('Detailed Budget'!$C$199:$C$218,'Reference worksheet Do NOT edit'!B52,'Detailed Budget'!$O$199:$O$218)</f>
        <v>0</v>
      </c>
      <c r="N52" s="270">
        <f>SUMIF('Detailed Budget'!$C$225:$C$244,'Reference worksheet Do NOT edit'!B52,'Detailed Budget'!$O$225:$O$244)</f>
        <v>0</v>
      </c>
      <c r="O52" s="275">
        <f t="shared" si="2"/>
        <v>0</v>
      </c>
    </row>
    <row r="53" spans="2:15" s="38" customFormat="1" x14ac:dyDescent="0.25">
      <c r="B53" s="290" t="str">
        <f t="array" ref="B53">IFERROR(INDEX($C$19:$C$38,MATCH(0,COUNTIF($B$47:B52,$C$19:$C$38),0)),"")</f>
        <v/>
      </c>
      <c r="C53" s="287"/>
      <c r="D53" s="287"/>
      <c r="E53" s="288"/>
      <c r="F53" s="270">
        <f>SUMIF('Detailed Budget'!$C$17:$C$36,'Reference worksheet Do NOT edit'!B53,'Detailed Budget'!$O$17:$O$36)</f>
        <v>0</v>
      </c>
      <c r="G53" s="270">
        <f>SUMIF('Detailed Budget'!$C$43:$C$62,'Reference worksheet Do NOT edit'!B53,'Detailed Budget'!$O$43:$O$62)</f>
        <v>0</v>
      </c>
      <c r="H53" s="270">
        <f>SUMIF('Detailed Budget'!$C$69:$C$88,'Reference worksheet Do NOT edit'!B53,'Detailed Budget'!$O$69:$O$88)</f>
        <v>0</v>
      </c>
      <c r="I53" s="270">
        <f>SUMIF('Detailed Budget'!$C$95:$C$114,'Reference worksheet Do NOT edit'!B53,'Detailed Budget'!$O$95:$O$114)</f>
        <v>0</v>
      </c>
      <c r="J53" s="270">
        <f>SUMIF('Detailed Budget'!$C$121:$C$140,'Reference worksheet Do NOT edit'!B53,'Detailed Budget'!$O$121:$O$140)</f>
        <v>0</v>
      </c>
      <c r="K53" s="270">
        <f>SUMIF('Detailed Budget'!$C$147:$C$166,'Reference worksheet Do NOT edit'!B53,'Detailed Budget'!$O$147:$O$166)</f>
        <v>0</v>
      </c>
      <c r="L53" s="270">
        <f>SUMIF('Detailed Budget'!$C$173:$C$192,'Reference worksheet Do NOT edit'!B53,'Detailed Budget'!$O$173:$O$192)</f>
        <v>0</v>
      </c>
      <c r="M53" s="270">
        <f>SUMIF('Detailed Budget'!$C$199:$C$218,'Reference worksheet Do NOT edit'!B53,'Detailed Budget'!$O$199:$O$218)</f>
        <v>0</v>
      </c>
      <c r="N53" s="270">
        <f>SUMIF('Detailed Budget'!$C$225:$C$244,'Reference worksheet Do NOT edit'!B53,'Detailed Budget'!$O$225:$O$244)</f>
        <v>0</v>
      </c>
      <c r="O53" s="275">
        <f t="shared" si="2"/>
        <v>0</v>
      </c>
    </row>
    <row r="54" spans="2:15" s="38" customFormat="1" x14ac:dyDescent="0.25">
      <c r="B54" s="290" t="str">
        <f t="array" ref="B54">IFERROR(INDEX($C$19:$C$38,MATCH(0,COUNTIF($B$47:B53,$C$19:$C$38),0)),"")</f>
        <v/>
      </c>
      <c r="C54" s="287"/>
      <c r="D54" s="287"/>
      <c r="E54" s="288"/>
      <c r="F54" s="270">
        <f>SUMIF('Detailed Budget'!$C$17:$C$36,'Reference worksheet Do NOT edit'!B54,'Detailed Budget'!$O$17:$O$36)</f>
        <v>0</v>
      </c>
      <c r="G54" s="270">
        <f>SUMIF('Detailed Budget'!$C$43:$C$62,'Reference worksheet Do NOT edit'!B54,'Detailed Budget'!$O$43:$O$62)</f>
        <v>0</v>
      </c>
      <c r="H54" s="270">
        <f>SUMIF('Detailed Budget'!$C$69:$C$88,'Reference worksheet Do NOT edit'!B54,'Detailed Budget'!$O$69:$O$88)</f>
        <v>0</v>
      </c>
      <c r="I54" s="270">
        <f>SUMIF('Detailed Budget'!$C$95:$C$114,'Reference worksheet Do NOT edit'!B54,'Detailed Budget'!$O$95:$O$114)</f>
        <v>0</v>
      </c>
      <c r="J54" s="270">
        <f>SUMIF('Detailed Budget'!$C$121:$C$140,'Reference worksheet Do NOT edit'!B54,'Detailed Budget'!$O$121:$O$140)</f>
        <v>0</v>
      </c>
      <c r="K54" s="270">
        <f>SUMIF('Detailed Budget'!$C$147:$C$166,'Reference worksheet Do NOT edit'!B54,'Detailed Budget'!$O$147:$O$166)</f>
        <v>0</v>
      </c>
      <c r="L54" s="270">
        <f>SUMIF('Detailed Budget'!$C$173:$C$192,'Reference worksheet Do NOT edit'!B54,'Detailed Budget'!$O$173:$O$192)</f>
        <v>0</v>
      </c>
      <c r="M54" s="270">
        <f>SUMIF('Detailed Budget'!$C$199:$C$218,'Reference worksheet Do NOT edit'!B54,'Detailed Budget'!$O$199:$O$218)</f>
        <v>0</v>
      </c>
      <c r="N54" s="270">
        <f>SUMIF('Detailed Budget'!$C$225:$C$244,'Reference worksheet Do NOT edit'!B54,'Detailed Budget'!$O$225:$O$244)</f>
        <v>0</v>
      </c>
      <c r="O54" s="275">
        <f t="shared" si="2"/>
        <v>0</v>
      </c>
    </row>
    <row r="55" spans="2:15" s="38" customFormat="1" x14ac:dyDescent="0.25">
      <c r="B55" s="290" t="str">
        <f t="array" ref="B55">IFERROR(INDEX($C$19:$C$38,MATCH(0,COUNTIF($B$47:B54,$C$19:$C$38),0)),"")</f>
        <v/>
      </c>
      <c r="C55" s="287"/>
      <c r="D55" s="287"/>
      <c r="E55" s="288"/>
      <c r="F55" s="270">
        <f>SUMIF('Detailed Budget'!$C$17:$C$36,'Reference worksheet Do NOT edit'!B55,'Detailed Budget'!$O$17:$O$36)</f>
        <v>0</v>
      </c>
      <c r="G55" s="270">
        <f>SUMIF('Detailed Budget'!$C$43:$C$62,'Reference worksheet Do NOT edit'!B55,'Detailed Budget'!$O$43:$O$62)</f>
        <v>0</v>
      </c>
      <c r="H55" s="270">
        <f>SUMIF('Detailed Budget'!$C$69:$C$88,'Reference worksheet Do NOT edit'!B55,'Detailed Budget'!$O$69:$O$88)</f>
        <v>0</v>
      </c>
      <c r="I55" s="270">
        <f>SUMIF('Detailed Budget'!$C$95:$C$114,'Reference worksheet Do NOT edit'!B55,'Detailed Budget'!$O$95:$O$114)</f>
        <v>0</v>
      </c>
      <c r="J55" s="270">
        <f>SUMIF('Detailed Budget'!$C$121:$C$140,'Reference worksheet Do NOT edit'!B55,'Detailed Budget'!$O$121:$O$140)</f>
        <v>0</v>
      </c>
      <c r="K55" s="270">
        <f>SUMIF('Detailed Budget'!$C$147:$C$166,'Reference worksheet Do NOT edit'!B55,'Detailed Budget'!$O$147:$O$166)</f>
        <v>0</v>
      </c>
      <c r="L55" s="270">
        <f>SUMIF('Detailed Budget'!$C$173:$C$192,'Reference worksheet Do NOT edit'!B55,'Detailed Budget'!$O$173:$O$192)</f>
        <v>0</v>
      </c>
      <c r="M55" s="270">
        <f>SUMIF('Detailed Budget'!$C$199:$C$218,'Reference worksheet Do NOT edit'!B55,'Detailed Budget'!$O$199:$O$218)</f>
        <v>0</v>
      </c>
      <c r="N55" s="270">
        <f>SUMIF('Detailed Budget'!$C$225:$C$244,'Reference worksheet Do NOT edit'!B55,'Detailed Budget'!$O$225:$O$244)</f>
        <v>0</v>
      </c>
      <c r="O55" s="275">
        <f t="shared" si="2"/>
        <v>0</v>
      </c>
    </row>
    <row r="56" spans="2:15" s="38" customFormat="1" x14ac:dyDescent="0.25">
      <c r="B56" s="290" t="str">
        <f t="array" ref="B56">IFERROR(INDEX($C$19:$C$38,MATCH(0,COUNTIF($B$47:B55,$C$19:$C$38),0)),"")</f>
        <v/>
      </c>
      <c r="C56" s="287"/>
      <c r="D56" s="287"/>
      <c r="E56" s="288"/>
      <c r="F56" s="270">
        <f>SUMIF('Detailed Budget'!$C$17:$C$36,'Reference worksheet Do NOT edit'!B56,'Detailed Budget'!$O$17:$O$36)</f>
        <v>0</v>
      </c>
      <c r="G56" s="270">
        <f>SUMIF('Detailed Budget'!$C$43:$C$62,'Reference worksheet Do NOT edit'!B56,'Detailed Budget'!$O$43:$O$62)</f>
        <v>0</v>
      </c>
      <c r="H56" s="270">
        <f>SUMIF('Detailed Budget'!$C$69:$C$88,'Reference worksheet Do NOT edit'!B56,'Detailed Budget'!$O$69:$O$88)</f>
        <v>0</v>
      </c>
      <c r="I56" s="270">
        <f>SUMIF('Detailed Budget'!$C$95:$C$114,'Reference worksheet Do NOT edit'!B56,'Detailed Budget'!$O$95:$O$114)</f>
        <v>0</v>
      </c>
      <c r="J56" s="270">
        <f>SUMIF('Detailed Budget'!$C$121:$C$140,'Reference worksheet Do NOT edit'!B56,'Detailed Budget'!$O$121:$O$140)</f>
        <v>0</v>
      </c>
      <c r="K56" s="270">
        <f>SUMIF('Detailed Budget'!$C$147:$C$166,'Reference worksheet Do NOT edit'!B56,'Detailed Budget'!$O$147:$O$166)</f>
        <v>0</v>
      </c>
      <c r="L56" s="270">
        <f>SUMIF('Detailed Budget'!$C$173:$C$192,'Reference worksheet Do NOT edit'!B56,'Detailed Budget'!$O$173:$O$192)</f>
        <v>0</v>
      </c>
      <c r="M56" s="270">
        <f>SUMIF('Detailed Budget'!$C$199:$C$218,'Reference worksheet Do NOT edit'!B56,'Detailed Budget'!$O$199:$O$218)</f>
        <v>0</v>
      </c>
      <c r="N56" s="270">
        <f>SUMIF('Detailed Budget'!$C$225:$C$244,'Reference worksheet Do NOT edit'!B56,'Detailed Budget'!$O$225:$O$244)</f>
        <v>0</v>
      </c>
      <c r="O56" s="275">
        <f t="shared" si="2"/>
        <v>0</v>
      </c>
    </row>
    <row r="57" spans="2:15" s="38" customFormat="1" x14ac:dyDescent="0.25">
      <c r="B57" s="290" t="str">
        <f t="array" ref="B57">IFERROR(INDEX($C$19:$C$38,MATCH(0,COUNTIF($B$47:B56,$C$19:$C$38),0)),"")</f>
        <v/>
      </c>
      <c r="C57" s="287"/>
      <c r="D57" s="287"/>
      <c r="E57" s="288"/>
      <c r="F57" s="270">
        <f>SUMIF('Detailed Budget'!$C$17:$C$36,'Reference worksheet Do NOT edit'!B57,'Detailed Budget'!$O$17:$O$36)</f>
        <v>0</v>
      </c>
      <c r="G57" s="270">
        <f>SUMIF('Detailed Budget'!$C$43:$C$62,'Reference worksheet Do NOT edit'!B57,'Detailed Budget'!$O$43:$O$62)</f>
        <v>0</v>
      </c>
      <c r="H57" s="270">
        <f>SUMIF('Detailed Budget'!$C$69:$C$88,'Reference worksheet Do NOT edit'!B57,'Detailed Budget'!$O$69:$O$88)</f>
        <v>0</v>
      </c>
      <c r="I57" s="270">
        <f>SUMIF('Detailed Budget'!$C$95:$C$114,'Reference worksheet Do NOT edit'!B57,'Detailed Budget'!$O$95:$O$114)</f>
        <v>0</v>
      </c>
      <c r="J57" s="270">
        <f>SUMIF('Detailed Budget'!$C$121:$C$140,'Reference worksheet Do NOT edit'!B57,'Detailed Budget'!$O$121:$O$140)</f>
        <v>0</v>
      </c>
      <c r="K57" s="270">
        <f>SUMIF('Detailed Budget'!$C$147:$C$166,'Reference worksheet Do NOT edit'!B57,'Detailed Budget'!$O$147:$O$166)</f>
        <v>0</v>
      </c>
      <c r="L57" s="270">
        <f>SUMIF('Detailed Budget'!$C$173:$C$192,'Reference worksheet Do NOT edit'!B57,'Detailed Budget'!$O$173:$O$192)</f>
        <v>0</v>
      </c>
      <c r="M57" s="270">
        <f>SUMIF('Detailed Budget'!$C$199:$C$218,'Reference worksheet Do NOT edit'!B57,'Detailed Budget'!$O$199:$O$218)</f>
        <v>0</v>
      </c>
      <c r="N57" s="270">
        <f>SUMIF('Detailed Budget'!$C$225:$C$244,'Reference worksheet Do NOT edit'!B57,'Detailed Budget'!$O$225:$O$244)</f>
        <v>0</v>
      </c>
      <c r="O57" s="275">
        <f t="shared" si="2"/>
        <v>0</v>
      </c>
    </row>
    <row r="58" spans="2:15" s="38" customFormat="1" x14ac:dyDescent="0.25">
      <c r="B58" s="290" t="str">
        <f t="array" ref="B58">IFERROR(INDEX($C$19:$C$38,MATCH(0,COUNTIF($B$47:B57,$C$19:$C$38),0)),"")</f>
        <v/>
      </c>
      <c r="C58" s="287"/>
      <c r="D58" s="287"/>
      <c r="E58" s="288"/>
      <c r="F58" s="270">
        <f>SUMIF('Detailed Budget'!$C$17:$C$36,'Reference worksheet Do NOT edit'!B58,'Detailed Budget'!$O$17:$O$36)</f>
        <v>0</v>
      </c>
      <c r="G58" s="270">
        <f>SUMIF('Detailed Budget'!$C$43:$C$62,'Reference worksheet Do NOT edit'!B58,'Detailed Budget'!$O$43:$O$62)</f>
        <v>0</v>
      </c>
      <c r="H58" s="270">
        <f>SUMIF('Detailed Budget'!$C$69:$C$88,'Reference worksheet Do NOT edit'!B58,'Detailed Budget'!$O$69:$O$88)</f>
        <v>0</v>
      </c>
      <c r="I58" s="270">
        <f>SUMIF('Detailed Budget'!$C$95:$C$114,'Reference worksheet Do NOT edit'!B58,'Detailed Budget'!$O$95:$O$114)</f>
        <v>0</v>
      </c>
      <c r="J58" s="270">
        <f>SUMIF('Detailed Budget'!$C$121:$C$140,'Reference worksheet Do NOT edit'!B58,'Detailed Budget'!$O$121:$O$140)</f>
        <v>0</v>
      </c>
      <c r="K58" s="270">
        <f>SUMIF('Detailed Budget'!$C$147:$C$166,'Reference worksheet Do NOT edit'!B58,'Detailed Budget'!$O$147:$O$166)</f>
        <v>0</v>
      </c>
      <c r="L58" s="270">
        <f>SUMIF('Detailed Budget'!$C$173:$C$192,'Reference worksheet Do NOT edit'!B58,'Detailed Budget'!$O$173:$O$192)</f>
        <v>0</v>
      </c>
      <c r="M58" s="270">
        <f>SUMIF('Detailed Budget'!$C$199:$C$218,'Reference worksheet Do NOT edit'!B58,'Detailed Budget'!$O$199:$O$218)</f>
        <v>0</v>
      </c>
      <c r="N58" s="270">
        <f>SUMIF('Detailed Budget'!$C$225:$C$244,'Reference worksheet Do NOT edit'!B58,'Detailed Budget'!$O$225:$O$244)</f>
        <v>0</v>
      </c>
      <c r="O58" s="275">
        <f t="shared" si="2"/>
        <v>0</v>
      </c>
    </row>
    <row r="59" spans="2:15" s="38" customFormat="1" x14ac:dyDescent="0.25">
      <c r="B59" s="290" t="str">
        <f t="array" ref="B59">IFERROR(INDEX($C$19:$C$38,MATCH(0,COUNTIF($B$47:B58,$C$19:$C$38),0)),"")</f>
        <v/>
      </c>
      <c r="C59" s="287"/>
      <c r="D59" s="287"/>
      <c r="E59" s="288"/>
      <c r="F59" s="270">
        <f>SUMIF('Detailed Budget'!$C$17:$C$36,'Reference worksheet Do NOT edit'!B59,'Detailed Budget'!$O$17:$O$36)</f>
        <v>0</v>
      </c>
      <c r="G59" s="270">
        <f>SUMIF('Detailed Budget'!$C$43:$C$62,'Reference worksheet Do NOT edit'!B59,'Detailed Budget'!$O$43:$O$62)</f>
        <v>0</v>
      </c>
      <c r="H59" s="270">
        <f>SUMIF('Detailed Budget'!$C$69:$C$88,'Reference worksheet Do NOT edit'!B59,'Detailed Budget'!$O$69:$O$88)</f>
        <v>0</v>
      </c>
      <c r="I59" s="270">
        <f>SUMIF('Detailed Budget'!$C$95:$C$114,'Reference worksheet Do NOT edit'!B59,'Detailed Budget'!$O$95:$O$114)</f>
        <v>0</v>
      </c>
      <c r="J59" s="270">
        <f>SUMIF('Detailed Budget'!$C$121:$C$140,'Reference worksheet Do NOT edit'!B59,'Detailed Budget'!$O$121:$O$140)</f>
        <v>0</v>
      </c>
      <c r="K59" s="270">
        <f>SUMIF('Detailed Budget'!$C$147:$C$166,'Reference worksheet Do NOT edit'!B59,'Detailed Budget'!$O$147:$O$166)</f>
        <v>0</v>
      </c>
      <c r="L59" s="270">
        <f>SUMIF('Detailed Budget'!$C$173:$C$192,'Reference worksheet Do NOT edit'!B59,'Detailed Budget'!$O$173:$O$192)</f>
        <v>0</v>
      </c>
      <c r="M59" s="270">
        <f>SUMIF('Detailed Budget'!$C$199:$C$218,'Reference worksheet Do NOT edit'!B59,'Detailed Budget'!$O$199:$O$218)</f>
        <v>0</v>
      </c>
      <c r="N59" s="270">
        <f>SUMIF('Detailed Budget'!$C$225:$C$244,'Reference worksheet Do NOT edit'!B59,'Detailed Budget'!$O$225:$O$244)</f>
        <v>0</v>
      </c>
      <c r="O59" s="275">
        <f t="shared" si="2"/>
        <v>0</v>
      </c>
    </row>
    <row r="60" spans="2:15" s="38" customFormat="1" x14ac:dyDescent="0.25">
      <c r="B60" s="290" t="str">
        <f t="array" ref="B60">IFERROR(INDEX($C$19:$C$38,MATCH(0,COUNTIF($B$47:B59,$C$19:$C$38),0)),"")</f>
        <v/>
      </c>
      <c r="C60" s="287"/>
      <c r="D60" s="287"/>
      <c r="E60" s="288"/>
      <c r="F60" s="270">
        <f>SUMIF('Detailed Budget'!$C$17:$C$36,'Reference worksheet Do NOT edit'!B60,'Detailed Budget'!$O$17:$O$36)</f>
        <v>0</v>
      </c>
      <c r="G60" s="270">
        <f>SUMIF('Detailed Budget'!$C$43:$C$62,'Reference worksheet Do NOT edit'!B60,'Detailed Budget'!$O$43:$O$62)</f>
        <v>0</v>
      </c>
      <c r="H60" s="270">
        <f>SUMIF('Detailed Budget'!$C$69:$C$88,'Reference worksheet Do NOT edit'!B60,'Detailed Budget'!$O$69:$O$88)</f>
        <v>0</v>
      </c>
      <c r="I60" s="270">
        <f>SUMIF('Detailed Budget'!$C$95:$C$114,'Reference worksheet Do NOT edit'!B60,'Detailed Budget'!$O$95:$O$114)</f>
        <v>0</v>
      </c>
      <c r="J60" s="270">
        <f>SUMIF('Detailed Budget'!$C$121:$C$140,'Reference worksheet Do NOT edit'!B60,'Detailed Budget'!$O$121:$O$140)</f>
        <v>0</v>
      </c>
      <c r="K60" s="270">
        <f>SUMIF('Detailed Budget'!$C$147:$C$166,'Reference worksheet Do NOT edit'!B60,'Detailed Budget'!$O$147:$O$166)</f>
        <v>0</v>
      </c>
      <c r="L60" s="270">
        <f>SUMIF('Detailed Budget'!$C$173:$C$192,'Reference worksheet Do NOT edit'!B60,'Detailed Budget'!$O$173:$O$192)</f>
        <v>0</v>
      </c>
      <c r="M60" s="270">
        <f>SUMIF('Detailed Budget'!$C$199:$C$218,'Reference worksheet Do NOT edit'!B60,'Detailed Budget'!$O$199:$O$218)</f>
        <v>0</v>
      </c>
      <c r="N60" s="270">
        <f>SUMIF('Detailed Budget'!$C$225:$C$244,'Reference worksheet Do NOT edit'!B60,'Detailed Budget'!$O$225:$O$244)</f>
        <v>0</v>
      </c>
      <c r="O60" s="275">
        <f t="shared" si="2"/>
        <v>0</v>
      </c>
    </row>
    <row r="61" spans="2:15" s="38" customFormat="1" x14ac:dyDescent="0.25">
      <c r="B61" s="290" t="str">
        <f t="array" ref="B61">IFERROR(INDEX($C$19:$C$38,MATCH(0,COUNTIF($B$47:B60,$C$19:$C$38),0)),"")</f>
        <v/>
      </c>
      <c r="C61" s="287"/>
      <c r="D61" s="287"/>
      <c r="E61" s="288"/>
      <c r="F61" s="270">
        <f>SUMIF('Detailed Budget'!$C$17:$C$36,'Reference worksheet Do NOT edit'!B61,'Detailed Budget'!$O$17:$O$36)</f>
        <v>0</v>
      </c>
      <c r="G61" s="270">
        <f>SUMIF('Detailed Budget'!$C$43:$C$62,'Reference worksheet Do NOT edit'!B61,'Detailed Budget'!$O$43:$O$62)</f>
        <v>0</v>
      </c>
      <c r="H61" s="270">
        <f>SUMIF('Detailed Budget'!$C$69:$C$88,'Reference worksheet Do NOT edit'!B61,'Detailed Budget'!$O$69:$O$88)</f>
        <v>0</v>
      </c>
      <c r="I61" s="270">
        <f>SUMIF('Detailed Budget'!$C$95:$C$114,'Reference worksheet Do NOT edit'!B61,'Detailed Budget'!$O$95:$O$114)</f>
        <v>0</v>
      </c>
      <c r="J61" s="270">
        <f>SUMIF('Detailed Budget'!$C$121:$C$140,'Reference worksheet Do NOT edit'!B61,'Detailed Budget'!$O$121:$O$140)</f>
        <v>0</v>
      </c>
      <c r="K61" s="270">
        <f>SUMIF('Detailed Budget'!$C$147:$C$166,'Reference worksheet Do NOT edit'!B61,'Detailed Budget'!$O$147:$O$166)</f>
        <v>0</v>
      </c>
      <c r="L61" s="270">
        <f>SUMIF('Detailed Budget'!$C$173:$C$192,'Reference worksheet Do NOT edit'!B61,'Detailed Budget'!$O$173:$O$192)</f>
        <v>0</v>
      </c>
      <c r="M61" s="270">
        <f>SUMIF('Detailed Budget'!$C$199:$C$218,'Reference worksheet Do NOT edit'!B61,'Detailed Budget'!$O$199:$O$218)</f>
        <v>0</v>
      </c>
      <c r="N61" s="270">
        <f>SUMIF('Detailed Budget'!$C$225:$C$244,'Reference worksheet Do NOT edit'!B61,'Detailed Budget'!$O$225:$O$244)</f>
        <v>0</v>
      </c>
      <c r="O61" s="275">
        <f t="shared" si="2"/>
        <v>0</v>
      </c>
    </row>
    <row r="62" spans="2:15" s="38" customFormat="1" x14ac:dyDescent="0.25">
      <c r="B62" s="290" t="str">
        <f t="array" ref="B62">IFERROR(INDEX($C$19:$C$38,MATCH(0,COUNTIF($B$47:B61,$C$19:$C$38),0)),"")</f>
        <v/>
      </c>
      <c r="C62" s="287"/>
      <c r="D62" s="287"/>
      <c r="E62" s="288"/>
      <c r="F62" s="270">
        <f>SUMIF('Detailed Budget'!$C$17:$C$36,'Reference worksheet Do NOT edit'!B62,'Detailed Budget'!$O$17:$O$36)</f>
        <v>0</v>
      </c>
      <c r="G62" s="270">
        <f>SUMIF('Detailed Budget'!$C$43:$C$62,'Reference worksheet Do NOT edit'!B62,'Detailed Budget'!$O$43:$O$62)</f>
        <v>0</v>
      </c>
      <c r="H62" s="270">
        <f>SUMIF('Detailed Budget'!$C$69:$C$88,'Reference worksheet Do NOT edit'!B62,'Detailed Budget'!$O$69:$O$88)</f>
        <v>0</v>
      </c>
      <c r="I62" s="270">
        <f>SUMIF('Detailed Budget'!$C$95:$C$114,'Reference worksheet Do NOT edit'!B62,'Detailed Budget'!$O$95:$O$114)</f>
        <v>0</v>
      </c>
      <c r="J62" s="270">
        <f>SUMIF('Detailed Budget'!$C$121:$C$140,'Reference worksheet Do NOT edit'!B62,'Detailed Budget'!$O$121:$O$140)</f>
        <v>0</v>
      </c>
      <c r="K62" s="270">
        <f>SUMIF('Detailed Budget'!$C$147:$C$166,'Reference worksheet Do NOT edit'!B62,'Detailed Budget'!$O$147:$O$166)</f>
        <v>0</v>
      </c>
      <c r="L62" s="270">
        <f>SUMIF('Detailed Budget'!$C$173:$C$192,'Reference worksheet Do NOT edit'!B62,'Detailed Budget'!$O$173:$O$192)</f>
        <v>0</v>
      </c>
      <c r="M62" s="270">
        <f>SUMIF('Detailed Budget'!$C$199:$C$218,'Reference worksheet Do NOT edit'!B62,'Detailed Budget'!$O$199:$O$218)</f>
        <v>0</v>
      </c>
      <c r="N62" s="270">
        <f>SUMIF('Detailed Budget'!$C$225:$C$244,'Reference worksheet Do NOT edit'!B62,'Detailed Budget'!$O$225:$O$244)</f>
        <v>0</v>
      </c>
      <c r="O62" s="275">
        <f t="shared" si="2"/>
        <v>0</v>
      </c>
    </row>
    <row r="63" spans="2:15" s="38" customFormat="1" x14ac:dyDescent="0.25">
      <c r="B63" s="290" t="str">
        <f t="array" ref="B63">IFERROR(INDEX($C$19:$C$38,MATCH(0,COUNTIF($B$47:B62,$C$19:$C$38),0)),"")</f>
        <v/>
      </c>
      <c r="C63" s="287"/>
      <c r="D63" s="287"/>
      <c r="E63" s="288"/>
      <c r="F63" s="270">
        <f>SUMIF('Detailed Budget'!$C$17:$C$36,'Reference worksheet Do NOT edit'!B63,'Detailed Budget'!$O$17:$O$36)</f>
        <v>0</v>
      </c>
      <c r="G63" s="270">
        <f>SUMIF('Detailed Budget'!$C$43:$C$62,'Reference worksheet Do NOT edit'!B63,'Detailed Budget'!$O$43:$O$62)</f>
        <v>0</v>
      </c>
      <c r="H63" s="270">
        <f>SUMIF('Detailed Budget'!$C$69:$C$88,'Reference worksheet Do NOT edit'!B63,'Detailed Budget'!$O$69:$O$88)</f>
        <v>0</v>
      </c>
      <c r="I63" s="270">
        <f>SUMIF('Detailed Budget'!$C$95:$C$114,'Reference worksheet Do NOT edit'!B63,'Detailed Budget'!$O$95:$O$114)</f>
        <v>0</v>
      </c>
      <c r="J63" s="270">
        <f>SUMIF('Detailed Budget'!$C$121:$C$140,'Reference worksheet Do NOT edit'!B63,'Detailed Budget'!$O$121:$O$140)</f>
        <v>0</v>
      </c>
      <c r="K63" s="270">
        <f>SUMIF('Detailed Budget'!$C$147:$C$166,'Reference worksheet Do NOT edit'!B63,'Detailed Budget'!$O$147:$O$166)</f>
        <v>0</v>
      </c>
      <c r="L63" s="270">
        <f>SUMIF('Detailed Budget'!$C$173:$C$192,'Reference worksheet Do NOT edit'!B63,'Detailed Budget'!$O$173:$O$192)</f>
        <v>0</v>
      </c>
      <c r="M63" s="270">
        <f>SUMIF('Detailed Budget'!$C$199:$C$218,'Reference worksheet Do NOT edit'!B63,'Detailed Budget'!$O$199:$O$218)</f>
        <v>0</v>
      </c>
      <c r="N63" s="270">
        <f>SUMIF('Detailed Budget'!$C$225:$C$244,'Reference worksheet Do NOT edit'!B63,'Detailed Budget'!$O$225:$O$244)</f>
        <v>0</v>
      </c>
      <c r="O63" s="275">
        <f t="shared" si="2"/>
        <v>0</v>
      </c>
    </row>
    <row r="64" spans="2:15" s="38" customFormat="1" x14ac:dyDescent="0.25">
      <c r="B64" s="290" t="str">
        <f t="array" ref="B64">IFERROR(INDEX($C$19:$C$38,MATCH(0,COUNTIF($B$47:B63,$C$19:$C$38),0)),"")</f>
        <v/>
      </c>
      <c r="C64" s="287"/>
      <c r="D64" s="287"/>
      <c r="E64" s="288"/>
      <c r="F64" s="270">
        <f>SUMIF('Detailed Budget'!$C$17:$C$36,'Reference worksheet Do NOT edit'!B64,'Detailed Budget'!$O$17:$O$36)</f>
        <v>0</v>
      </c>
      <c r="G64" s="270">
        <f>SUMIF('Detailed Budget'!$C$43:$C$62,'Reference worksheet Do NOT edit'!B64,'Detailed Budget'!$O$43:$O$62)</f>
        <v>0</v>
      </c>
      <c r="H64" s="270">
        <f>SUMIF('Detailed Budget'!$C$69:$C$88,'Reference worksheet Do NOT edit'!B64,'Detailed Budget'!$O$69:$O$88)</f>
        <v>0</v>
      </c>
      <c r="I64" s="270">
        <f>SUMIF('Detailed Budget'!$C$95:$C$114,'Reference worksheet Do NOT edit'!B64,'Detailed Budget'!$O$95:$O$114)</f>
        <v>0</v>
      </c>
      <c r="J64" s="270">
        <f>SUMIF('Detailed Budget'!$C$121:$C$140,'Reference worksheet Do NOT edit'!B64,'Detailed Budget'!$O$121:$O$140)</f>
        <v>0</v>
      </c>
      <c r="K64" s="270">
        <f>SUMIF('Detailed Budget'!$C$147:$C$166,'Reference worksheet Do NOT edit'!B64,'Detailed Budget'!$O$147:$O$166)</f>
        <v>0</v>
      </c>
      <c r="L64" s="270">
        <f>SUMIF('Detailed Budget'!$C$173:$C$192,'Reference worksheet Do NOT edit'!B64,'Detailed Budget'!$O$173:$O$192)</f>
        <v>0</v>
      </c>
      <c r="M64" s="270">
        <f>SUMIF('Detailed Budget'!$C$199:$C$218,'Reference worksheet Do NOT edit'!B64,'Detailed Budget'!$O$199:$O$218)</f>
        <v>0</v>
      </c>
      <c r="N64" s="270">
        <f>SUMIF('Detailed Budget'!$C$225:$C$244,'Reference worksheet Do NOT edit'!B64,'Detailed Budget'!$O$225:$O$244)</f>
        <v>0</v>
      </c>
      <c r="O64" s="275">
        <f t="shared" si="2"/>
        <v>0</v>
      </c>
    </row>
    <row r="65" spans="2:15" s="38" customFormat="1" x14ac:dyDescent="0.25">
      <c r="B65" s="290" t="str">
        <f t="array" ref="B65">IFERROR(INDEX($C$19:$C$38,MATCH(0,COUNTIF($B$47:B64,$C$19:$C$38),0)),"")</f>
        <v/>
      </c>
      <c r="C65" s="287"/>
      <c r="D65" s="287"/>
      <c r="E65" s="288"/>
      <c r="F65" s="270">
        <f>SUMIF('Detailed Budget'!$C$17:$C$36,'Reference worksheet Do NOT edit'!B65,'Detailed Budget'!$O$17:$O$36)</f>
        <v>0</v>
      </c>
      <c r="G65" s="270">
        <f>SUMIF('Detailed Budget'!$C$43:$C$62,'Reference worksheet Do NOT edit'!B65,'Detailed Budget'!$O$43:$O$62)</f>
        <v>0</v>
      </c>
      <c r="H65" s="270">
        <f>SUMIF('Detailed Budget'!$C$69:$C$88,'Reference worksheet Do NOT edit'!B65,'Detailed Budget'!$O$69:$O$88)</f>
        <v>0</v>
      </c>
      <c r="I65" s="270">
        <f>SUMIF('Detailed Budget'!$C$95:$C$114,'Reference worksheet Do NOT edit'!B65,'Detailed Budget'!$O$95:$O$114)</f>
        <v>0</v>
      </c>
      <c r="J65" s="270">
        <f>SUMIF('Detailed Budget'!$C$121:$C$140,'Reference worksheet Do NOT edit'!B65,'Detailed Budget'!$O$121:$O$140)</f>
        <v>0</v>
      </c>
      <c r="K65" s="270">
        <f>SUMIF('Detailed Budget'!$C$147:$C$166,'Reference worksheet Do NOT edit'!B65,'Detailed Budget'!$O$147:$O$166)</f>
        <v>0</v>
      </c>
      <c r="L65" s="270">
        <f>SUMIF('Detailed Budget'!$C$173:$C$192,'Reference worksheet Do NOT edit'!B65,'Detailed Budget'!$O$173:$O$192)</f>
        <v>0</v>
      </c>
      <c r="M65" s="270">
        <f>SUMIF('Detailed Budget'!$C$199:$C$218,'Reference worksheet Do NOT edit'!B65,'Detailed Budget'!$O$199:$O$218)</f>
        <v>0</v>
      </c>
      <c r="N65" s="270">
        <f>SUMIF('Detailed Budget'!$C$225:$C$244,'Reference worksheet Do NOT edit'!B65,'Detailed Budget'!$O$225:$O$244)</f>
        <v>0</v>
      </c>
      <c r="O65" s="275">
        <f t="shared" si="2"/>
        <v>0</v>
      </c>
    </row>
    <row r="66" spans="2:15" s="38" customFormat="1" x14ac:dyDescent="0.25">
      <c r="B66" s="290" t="str">
        <f t="array" ref="B66">IFERROR(INDEX($C$19:$C$38,MATCH(0,COUNTIF($B$47:B65,$C$19:$C$38),0)),"")</f>
        <v/>
      </c>
      <c r="C66" s="287"/>
      <c r="D66" s="287"/>
      <c r="E66" s="288"/>
      <c r="F66" s="270">
        <f>SUMIF('Detailed Budget'!$C$17:$C$36,'Reference worksheet Do NOT edit'!B66,'Detailed Budget'!$O$17:$O$36)</f>
        <v>0</v>
      </c>
      <c r="G66" s="270">
        <f>SUMIF('Detailed Budget'!$C$43:$C$62,'Reference worksheet Do NOT edit'!B66,'Detailed Budget'!$O$43:$O$62)</f>
        <v>0</v>
      </c>
      <c r="H66" s="270">
        <f>SUMIF('Detailed Budget'!$C$69:$C$88,'Reference worksheet Do NOT edit'!B66,'Detailed Budget'!$O$69:$O$88)</f>
        <v>0</v>
      </c>
      <c r="I66" s="270">
        <f>SUMIF('Detailed Budget'!$C$95:$C$114,'Reference worksheet Do NOT edit'!B66,'Detailed Budget'!$O$95:$O$114)</f>
        <v>0</v>
      </c>
      <c r="J66" s="270">
        <f>SUMIF('Detailed Budget'!$C$121:$C$140,'Reference worksheet Do NOT edit'!B66,'Detailed Budget'!$O$121:$O$140)</f>
        <v>0</v>
      </c>
      <c r="K66" s="270">
        <f>SUMIF('Detailed Budget'!$C$147:$C$166,'Reference worksheet Do NOT edit'!B66,'Detailed Budget'!$O$147:$O$166)</f>
        <v>0</v>
      </c>
      <c r="L66" s="270">
        <f>SUMIF('Detailed Budget'!$C$173:$C$192,'Reference worksheet Do NOT edit'!B66,'Detailed Budget'!$O$173:$O$192)</f>
        <v>0</v>
      </c>
      <c r="M66" s="270">
        <f>SUMIF('Detailed Budget'!$C$199:$C$218,'Reference worksheet Do NOT edit'!B66,'Detailed Budget'!$O$199:$O$218)</f>
        <v>0</v>
      </c>
      <c r="N66" s="270">
        <f>SUMIF('Detailed Budget'!$C$225:$C$244,'Reference worksheet Do NOT edit'!B66,'Detailed Budget'!$O$225:$O$244)</f>
        <v>0</v>
      </c>
      <c r="O66" s="275">
        <f t="shared" si="2"/>
        <v>0</v>
      </c>
    </row>
    <row r="67" spans="2:15" s="38" customFormat="1" x14ac:dyDescent="0.25">
      <c r="B67" s="290" t="str">
        <f t="array" ref="B67">IFERROR(INDEX($C$19:$C$38,MATCH(0,COUNTIF($B$47:B66,$C$19:$C$38),0)),"")</f>
        <v/>
      </c>
      <c r="C67" s="287"/>
      <c r="D67" s="287"/>
      <c r="E67" s="288"/>
      <c r="F67" s="270">
        <f>SUMIF('Detailed Budget'!$C$17:$C$36,'Reference worksheet Do NOT edit'!B67,'Detailed Budget'!$O$17:$O$36)</f>
        <v>0</v>
      </c>
      <c r="G67" s="270">
        <f>SUMIF('Detailed Budget'!$C$43:$C$62,'Reference worksheet Do NOT edit'!B67,'Detailed Budget'!$O$43:$O$62)</f>
        <v>0</v>
      </c>
      <c r="H67" s="270">
        <f>SUMIF('Detailed Budget'!$C$69:$C$88,'Reference worksheet Do NOT edit'!B67,'Detailed Budget'!$O$69:$O$88)</f>
        <v>0</v>
      </c>
      <c r="I67" s="270">
        <f>SUMIF('Detailed Budget'!$C$95:$C$114,'Reference worksheet Do NOT edit'!B67,'Detailed Budget'!$O$95:$O$114)</f>
        <v>0</v>
      </c>
      <c r="J67" s="270">
        <f>SUMIF('Detailed Budget'!$C$121:$C$140,'Reference worksheet Do NOT edit'!B67,'Detailed Budget'!$O$121:$O$140)</f>
        <v>0</v>
      </c>
      <c r="K67" s="270">
        <f>SUMIF('Detailed Budget'!$C$147:$C$166,'Reference worksheet Do NOT edit'!B67,'Detailed Budget'!$O$147:$O$166)</f>
        <v>0</v>
      </c>
      <c r="L67" s="270">
        <f>SUMIF('Detailed Budget'!$C$173:$C$192,'Reference worksheet Do NOT edit'!B67,'Detailed Budget'!$O$173:$O$192)</f>
        <v>0</v>
      </c>
      <c r="M67" s="270">
        <f>SUMIF('Detailed Budget'!$C$199:$C$218,'Reference worksheet Do NOT edit'!B67,'Detailed Budget'!$O$199:$O$218)</f>
        <v>0</v>
      </c>
      <c r="N67" s="270">
        <f>SUMIF('Detailed Budget'!$C$225:$C$244,'Reference worksheet Do NOT edit'!B67,'Detailed Budget'!$O$225:$O$244)</f>
        <v>0</v>
      </c>
      <c r="O67" s="275">
        <f t="shared" si="2"/>
        <v>0</v>
      </c>
    </row>
    <row r="68" spans="2:15" s="38" customFormat="1" x14ac:dyDescent="0.25">
      <c r="B68" s="291" t="s">
        <v>130</v>
      </c>
      <c r="C68" s="284"/>
      <c r="D68" s="284"/>
      <c r="E68" s="277"/>
      <c r="F68" s="289">
        <f>ROUND(SUM(F48:F67),4)</f>
        <v>0</v>
      </c>
      <c r="G68" s="289">
        <f t="shared" ref="G68:N68" si="3">ROUND(SUM(G48:G67),4)</f>
        <v>0</v>
      </c>
      <c r="H68" s="289">
        <f t="shared" si="3"/>
        <v>0</v>
      </c>
      <c r="I68" s="289">
        <f t="shared" si="3"/>
        <v>0</v>
      </c>
      <c r="J68" s="289">
        <f t="shared" si="3"/>
        <v>0</v>
      </c>
      <c r="K68" s="289">
        <f t="shared" si="3"/>
        <v>0</v>
      </c>
      <c r="L68" s="289">
        <f t="shared" si="3"/>
        <v>0</v>
      </c>
      <c r="M68" s="289">
        <f t="shared" si="3"/>
        <v>0</v>
      </c>
      <c r="N68" s="289">
        <f t="shared" si="3"/>
        <v>0</v>
      </c>
      <c r="O68" s="278">
        <f t="shared" si="2"/>
        <v>0</v>
      </c>
    </row>
    <row r="69" spans="2:15" s="38" customFormat="1" x14ac:dyDescent="0.25"/>
    <row r="70" spans="2:15" s="38" customFormat="1" x14ac:dyDescent="0.25">
      <c r="B70" s="193" t="s">
        <v>43</v>
      </c>
      <c r="C70" s="192"/>
      <c r="D70" s="192"/>
      <c r="E70" s="192"/>
      <c r="F70" s="193" t="str">
        <f>F17</f>
        <v xml:space="preserve">Year 1 </v>
      </c>
      <c r="G70" s="192"/>
      <c r="H70" s="195"/>
      <c r="I70" s="193" t="str">
        <f>I17</f>
        <v xml:space="preserve">Year 2 </v>
      </c>
      <c r="J70" s="192"/>
      <c r="K70" s="195"/>
      <c r="L70" s="193" t="str">
        <f>L17</f>
        <v>Future</v>
      </c>
      <c r="M70" s="192"/>
      <c r="N70" s="195"/>
      <c r="O70" s="203" t="s">
        <v>56</v>
      </c>
    </row>
    <row r="71" spans="2:15" s="38" customFormat="1" ht="30" x14ac:dyDescent="0.25">
      <c r="B71" s="193" t="s">
        <v>44</v>
      </c>
      <c r="C71" s="207"/>
      <c r="D71" s="207"/>
      <c r="E71" s="207"/>
      <c r="F71" s="205" t="str">
        <f>F18</f>
        <v>Term 1: May - Aug 2019</v>
      </c>
      <c r="G71" s="205" t="str">
        <f>G18</f>
        <v>Term 2: Sep - Dec 2019</v>
      </c>
      <c r="H71" s="205" t="str">
        <f>H18</f>
        <v>Term 3: Jan - Apr 2020</v>
      </c>
      <c r="I71" s="205" t="str">
        <f>I18</f>
        <v>Term 4: May - Aug 2020</v>
      </c>
      <c r="J71" s="205" t="str">
        <f>J18</f>
        <v>Term 5: Sep - Dec 2020</v>
      </c>
      <c r="K71" s="205" t="str">
        <f>K18</f>
        <v>Term 6: Jan - Apr 2021</v>
      </c>
      <c r="L71" s="205" t="str">
        <f>L18</f>
        <v>Year 3</v>
      </c>
      <c r="M71" s="205" t="str">
        <f>M18</f>
        <v>Year 4</v>
      </c>
      <c r="N71" s="205" t="str">
        <f>N18</f>
        <v>Year 5</v>
      </c>
      <c r="O71" s="206" t="s">
        <v>17</v>
      </c>
    </row>
    <row r="72" spans="2:15" s="38" customFormat="1" x14ac:dyDescent="0.25">
      <c r="B72" s="193" t="s">
        <v>45</v>
      </c>
      <c r="C72" s="192"/>
      <c r="D72" s="192"/>
      <c r="E72" s="192"/>
      <c r="F72" s="270">
        <f>'Detailed Budget'!$Q$37</f>
        <v>0</v>
      </c>
      <c r="G72" s="270">
        <f>'Detailed Budget'!$Q$63</f>
        <v>0</v>
      </c>
      <c r="H72" s="270">
        <f>'Detailed Budget'!$Q$89</f>
        <v>0</v>
      </c>
      <c r="I72" s="270">
        <f>'Detailed Budget'!$Q$115</f>
        <v>0</v>
      </c>
      <c r="J72" s="270">
        <f>'Detailed Budget'!$Q$141</f>
        <v>0</v>
      </c>
      <c r="K72" s="270">
        <f>'Detailed Budget'!$Q$167</f>
        <v>0</v>
      </c>
      <c r="L72" s="270">
        <f>'Detailed Budget'!$Q$193</f>
        <v>0</v>
      </c>
      <c r="M72" s="270">
        <f>'Detailed Budget'!$Q$219</f>
        <v>0</v>
      </c>
      <c r="N72" s="270">
        <f>'Detailed Budget'!$Q$245</f>
        <v>0</v>
      </c>
      <c r="O72" s="275">
        <f>SUM(F72:N72)</f>
        <v>0</v>
      </c>
    </row>
    <row r="73" spans="2:15" s="38" customFormat="1" x14ac:dyDescent="0.25">
      <c r="B73" s="193" t="s">
        <v>46</v>
      </c>
      <c r="C73" s="192"/>
      <c r="D73" s="192"/>
      <c r="E73" s="192"/>
      <c r="F73" s="270">
        <f>F43</f>
        <v>0</v>
      </c>
      <c r="G73" s="270">
        <f t="shared" ref="G73:N73" si="4">G43</f>
        <v>0</v>
      </c>
      <c r="H73" s="270">
        <f t="shared" si="4"/>
        <v>0</v>
      </c>
      <c r="I73" s="270">
        <f t="shared" si="4"/>
        <v>0</v>
      </c>
      <c r="J73" s="270">
        <f t="shared" si="4"/>
        <v>0</v>
      </c>
      <c r="K73" s="270">
        <f t="shared" si="4"/>
        <v>0</v>
      </c>
      <c r="L73" s="270">
        <f t="shared" si="4"/>
        <v>0</v>
      </c>
      <c r="M73" s="270">
        <f t="shared" si="4"/>
        <v>0</v>
      </c>
      <c r="N73" s="270">
        <f t="shared" si="4"/>
        <v>0</v>
      </c>
      <c r="O73" s="270">
        <f>SUM(F73:N73)</f>
        <v>0</v>
      </c>
    </row>
    <row r="74" spans="2:15" s="38" customFormat="1" x14ac:dyDescent="0.25">
      <c r="B74" s="193" t="s">
        <v>54</v>
      </c>
      <c r="C74" s="192"/>
      <c r="D74" s="192"/>
      <c r="E74" s="192"/>
      <c r="F74" s="271">
        <f>F72+F73</f>
        <v>0</v>
      </c>
      <c r="G74" s="271">
        <f t="shared" ref="G74:N74" si="5">G72+G73</f>
        <v>0</v>
      </c>
      <c r="H74" s="271">
        <f t="shared" si="5"/>
        <v>0</v>
      </c>
      <c r="I74" s="271">
        <f t="shared" si="5"/>
        <v>0</v>
      </c>
      <c r="J74" s="271">
        <f t="shared" si="5"/>
        <v>0</v>
      </c>
      <c r="K74" s="271">
        <f t="shared" si="5"/>
        <v>0</v>
      </c>
      <c r="L74" s="271">
        <f t="shared" si="5"/>
        <v>0</v>
      </c>
      <c r="M74" s="271">
        <f t="shared" si="5"/>
        <v>0</v>
      </c>
      <c r="N74" s="271">
        <f t="shared" si="5"/>
        <v>0</v>
      </c>
      <c r="O74" s="271">
        <f>SUM(F74:N74)</f>
        <v>0</v>
      </c>
    </row>
    <row r="75" spans="2:15" s="38" customFormat="1" x14ac:dyDescent="0.25">
      <c r="B75" s="193" t="s">
        <v>63</v>
      </c>
      <c r="C75" s="192"/>
      <c r="D75" s="192"/>
      <c r="E75" s="192"/>
      <c r="F75" s="275">
        <f>'Detailed Budget'!$S$37</f>
        <v>0</v>
      </c>
      <c r="G75" s="275">
        <f>'Detailed Budget'!$S$63</f>
        <v>0</v>
      </c>
      <c r="H75" s="275">
        <f>'Detailed Budget'!$S$89</f>
        <v>0</v>
      </c>
      <c r="I75" s="275">
        <f>'Detailed Budget'!$S$115</f>
        <v>0</v>
      </c>
      <c r="J75" s="275">
        <f>'Detailed Budget'!$S$141</f>
        <v>0</v>
      </c>
      <c r="K75" s="275">
        <f>'Detailed Budget'!$S$167</f>
        <v>0</v>
      </c>
      <c r="L75" s="275">
        <f>'Detailed Budget'!$S$193</f>
        <v>0</v>
      </c>
      <c r="M75" s="275">
        <f>'Detailed Budget'!$S$219</f>
        <v>0</v>
      </c>
      <c r="N75" s="275">
        <f>'Detailed Budget'!$S$245</f>
        <v>0</v>
      </c>
      <c r="O75" s="275">
        <f>SUM(F75:N75)</f>
        <v>0</v>
      </c>
    </row>
    <row r="76" spans="2:15" customFormat="1" x14ac:dyDescent="0.25"/>
    <row r="77" spans="2:15" customFormat="1" x14ac:dyDescent="0.25"/>
    <row r="78" spans="2:15" customFormat="1" x14ac:dyDescent="0.25"/>
    <row r="79" spans="2:15" customFormat="1" x14ac:dyDescent="0.25"/>
    <row r="80" spans="2:15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</sheetData>
  <sheetProtection algorithmName="SHA-512" hashValue="bSBs/klGLveDADHpNjD4RwJXHboauqvH3ObOYymip5TYKmOOxGFLSczfv5JuIfNkfegqAy6yXTNU9OoawM4iMg==" saltValue="0Py+WshknA+KTFyI4G7FbA==" spinCount="100000" sheet="1" objects="1" scenarios="1"/>
  <mergeCells count="9">
    <mergeCell ref="D3:G3"/>
    <mergeCell ref="F17:H17"/>
    <mergeCell ref="B47:E47"/>
    <mergeCell ref="I17:K17"/>
    <mergeCell ref="L17:N17"/>
    <mergeCell ref="D18:E18"/>
    <mergeCell ref="D6:G6"/>
    <mergeCell ref="D5:G5"/>
    <mergeCell ref="D4:G4"/>
  </mergeCells>
  <conditionalFormatting sqref="F44:N44">
    <cfRule type="cellIs" dxfId="10" priority="22" operator="lessThan">
      <formula>0</formula>
    </cfRule>
  </conditionalFormatting>
  <conditionalFormatting sqref="F72">
    <cfRule type="cellIs" dxfId="9" priority="21" operator="lessThan">
      <formula>0</formula>
    </cfRule>
  </conditionalFormatting>
  <conditionalFormatting sqref="G72:N72">
    <cfRule type="cellIs" dxfId="8" priority="20" operator="lessThan">
      <formula>0</formula>
    </cfRule>
  </conditionalFormatting>
  <conditionalFormatting sqref="F68:N68">
    <cfRule type="cellIs" dxfId="7" priority="8" operator="notEqual">
      <formula>F$44</formula>
    </cfRule>
  </conditionalFormatting>
  <conditionalFormatting sqref="F19:N38 F48:N67">
    <cfRule type="cellIs" dxfId="6" priority="7" operator="equal">
      <formula>0</formula>
    </cfRule>
  </conditionalFormatting>
  <conditionalFormatting sqref="O44">
    <cfRule type="cellIs" dxfId="5" priority="6" operator="lessThan">
      <formula>0</formula>
    </cfRule>
  </conditionalFormatting>
  <conditionalFormatting sqref="O19:O38">
    <cfRule type="cellIs" dxfId="4" priority="5" operator="equal">
      <formula>0</formula>
    </cfRule>
  </conditionalFormatting>
  <conditionalFormatting sqref="O68">
    <cfRule type="cellIs" dxfId="3" priority="4" operator="notEqual">
      <formula>O$44</formula>
    </cfRule>
  </conditionalFormatting>
  <conditionalFormatting sqref="O48:O67">
    <cfRule type="cellIs" dxfId="2" priority="3" operator="equal">
      <formula>0</formula>
    </cfRule>
  </conditionalFormatting>
  <conditionalFormatting sqref="O72">
    <cfRule type="cellIs" dxfId="1" priority="2" operator="lessThan">
      <formula>0</formula>
    </cfRule>
  </conditionalFormatting>
  <conditionalFormatting sqref="F72:O75">
    <cfRule type="cellIs" dxfId="0" priority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1A324-A3D9-4089-BA89-63D4B7A112F5}">
  <dimension ref="A1:H13"/>
  <sheetViews>
    <sheetView workbookViewId="0">
      <selection activeCell="A13" sqref="A13"/>
    </sheetView>
  </sheetViews>
  <sheetFormatPr defaultRowHeight="15" x14ac:dyDescent="0.25"/>
  <cols>
    <col min="1" max="1" width="30.85546875" bestFit="1" customWidth="1"/>
    <col min="2" max="2" width="23.28515625" customWidth="1"/>
  </cols>
  <sheetData>
    <row r="1" spans="1:8" x14ac:dyDescent="0.25">
      <c r="A1" t="s">
        <v>140</v>
      </c>
      <c r="B1" t="s">
        <v>19</v>
      </c>
    </row>
    <row r="2" spans="1:8" x14ac:dyDescent="0.25">
      <c r="A2" t="s">
        <v>149</v>
      </c>
      <c r="B2">
        <v>10000</v>
      </c>
    </row>
    <row r="3" spans="1:8" x14ac:dyDescent="0.25">
      <c r="A3" t="s">
        <v>150</v>
      </c>
      <c r="B3">
        <v>10000</v>
      </c>
    </row>
    <row r="4" spans="1:8" x14ac:dyDescent="0.25">
      <c r="A4" t="s">
        <v>147</v>
      </c>
      <c r="B4">
        <v>10000</v>
      </c>
    </row>
    <row r="5" spans="1:8" x14ac:dyDescent="0.25">
      <c r="A5" t="s">
        <v>151</v>
      </c>
      <c r="B5">
        <v>10000</v>
      </c>
    </row>
    <row r="6" spans="1:8" x14ac:dyDescent="0.25">
      <c r="A6" t="s">
        <v>152</v>
      </c>
      <c r="B6">
        <v>10000</v>
      </c>
    </row>
    <row r="7" spans="1:8" x14ac:dyDescent="0.25">
      <c r="A7" t="s">
        <v>148</v>
      </c>
      <c r="B7">
        <v>12000</v>
      </c>
    </row>
    <row r="8" spans="1:8" x14ac:dyDescent="0.25">
      <c r="A8" t="s">
        <v>153</v>
      </c>
      <c r="B8">
        <v>10000</v>
      </c>
    </row>
    <row r="9" spans="1:8" x14ac:dyDescent="0.25">
      <c r="A9" t="s">
        <v>154</v>
      </c>
      <c r="B9">
        <v>10000</v>
      </c>
    </row>
    <row r="10" spans="1:8" x14ac:dyDescent="0.25">
      <c r="A10" t="s">
        <v>155</v>
      </c>
      <c r="B10">
        <v>10000</v>
      </c>
      <c r="H10" t="s">
        <v>168</v>
      </c>
    </row>
    <row r="11" spans="1:8" x14ac:dyDescent="0.25">
      <c r="A11" t="s">
        <v>156</v>
      </c>
      <c r="B11">
        <v>10000</v>
      </c>
    </row>
    <row r="12" spans="1:8" x14ac:dyDescent="0.25">
      <c r="A12" t="s">
        <v>157</v>
      </c>
      <c r="B12">
        <v>12000</v>
      </c>
    </row>
    <row r="13" spans="1:8" x14ac:dyDescent="0.25">
      <c r="A13" t="s">
        <v>167</v>
      </c>
      <c r="B13">
        <v>16666.666659999999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828"/>
  <sheetViews>
    <sheetView workbookViewId="0">
      <selection activeCell="C2" sqref="C2:C31"/>
    </sheetView>
  </sheetViews>
  <sheetFormatPr defaultRowHeight="15" x14ac:dyDescent="0.25"/>
  <cols>
    <col min="1" max="1" width="25.5703125" bestFit="1" customWidth="1"/>
    <col min="3" max="3" width="14.85546875" customWidth="1"/>
    <col min="9" max="9" width="78.28515625" customWidth="1"/>
  </cols>
  <sheetData>
    <row r="1" spans="1:9" ht="15.75" thickBot="1" x14ac:dyDescent="0.3">
      <c r="A1" t="s">
        <v>74</v>
      </c>
      <c r="B1" t="s">
        <v>75</v>
      </c>
      <c r="C1" t="s">
        <v>76</v>
      </c>
    </row>
    <row r="2" spans="1:9" ht="15.75" thickBot="1" x14ac:dyDescent="0.3">
      <c r="A2" s="43" t="str">
        <f>"Jan - Apr "&amp;B2</f>
        <v>Jan - Apr 2016</v>
      </c>
      <c r="B2">
        <v>2016</v>
      </c>
      <c r="C2" s="42">
        <f>IF(LEFT($A2,3)="Jan",DATE($B2-1,11,1),DATE($B2,11,1))</f>
        <v>42309</v>
      </c>
      <c r="I2" t="str">
        <f>A5&amp;","&amp;A6&amp;","&amp;A7&amp;","&amp;A8&amp;","&amp;A9&amp;","&amp;A10&amp;","&amp;A11&amp;","&amp;A12&amp;","&amp;A13&amp;","&amp;A14&amp;","&amp;A15&amp;","&amp;A16&amp;","&amp;A17&amp;","&amp;A18&amp;","&amp;A19&amp;","&amp;A20&amp;","&amp;A21&amp;","&amp;A22&amp;","&amp;A23&amp;","&amp;A24&amp;","&amp;A25&amp;","&amp;A26&amp;","&amp;A27&amp;","&amp;A28&amp;","&amp;A29&amp;","&amp;A30&amp;","&amp;A31</f>
        <v>Jan - Apr 2017,May - Aug 2017,Sep - Dec 2017,Jan - Apr 2018,May - Aug 2018,Sep - Dec 2018,Jan - Apr 2019,May - Aug 2019,Sep - Dec 2019,Jan - Apr 2020,May - Aug 2020,Sep - Dec 2020,Jan - Apr 2021,May - Aug 2021,Sep - Dec 2021,Jan - Apr 2022,May - Aug 2022,Sep - Dec 2022,Jan - Apr 2023,May - Aug 2023,Sep - Dec 2023,Jan - Apr 2024,May - Aug 2024,Sep - Dec 2024,Jan - Apr 2025,May - Aug 2025,Sep - Dec 2025</v>
      </c>
    </row>
    <row r="3" spans="1:9" ht="15.75" thickBot="1" x14ac:dyDescent="0.3">
      <c r="A3" s="43" t="str">
        <f>"May - Aug "&amp;B3</f>
        <v>May - Aug 2016</v>
      </c>
      <c r="B3">
        <f>B2</f>
        <v>2016</v>
      </c>
      <c r="C3" s="42">
        <f>IF(LEFT($A3,3)="Jan",DATE($B3-1,3,1),DATE($B3,3,1))</f>
        <v>42430</v>
      </c>
    </row>
    <row r="4" spans="1:9" ht="15.75" thickBot="1" x14ac:dyDescent="0.3">
      <c r="A4" s="44" t="str">
        <f>"Sep - Dec "&amp;B4</f>
        <v>Sep - Dec 2016</v>
      </c>
      <c r="B4">
        <f>B2</f>
        <v>2016</v>
      </c>
      <c r="C4" s="42">
        <f>IF(LEFT($A4,3)="Jan",DATE($B4-1,7,1),DATE($B4,7,1))</f>
        <v>42552</v>
      </c>
    </row>
    <row r="5" spans="1:9" ht="15.75" thickBot="1" x14ac:dyDescent="0.3">
      <c r="A5" s="43" t="str">
        <f t="shared" ref="A5" si="0">"Jan - Apr "&amp;B5</f>
        <v>Jan - Apr 2017</v>
      </c>
      <c r="B5">
        <f>B2+1</f>
        <v>2017</v>
      </c>
      <c r="C5" s="42">
        <f t="shared" ref="C5" si="1">IF(LEFT($A5,3)="Jan",DATE($B5-1,11,1),DATE($B5,11,1))</f>
        <v>42675</v>
      </c>
    </row>
    <row r="6" spans="1:9" ht="15.75" thickBot="1" x14ac:dyDescent="0.3">
      <c r="A6" s="43" t="str">
        <f t="shared" ref="A6" si="2">"May - Aug "&amp;B6</f>
        <v>May - Aug 2017</v>
      </c>
      <c r="B6">
        <f>B5</f>
        <v>2017</v>
      </c>
      <c r="C6" s="42">
        <f t="shared" ref="C6" si="3">IF(LEFT($A6,3)="Jan",DATE($B6-1,3,1),DATE($B6,3,1))</f>
        <v>42795</v>
      </c>
    </row>
    <row r="7" spans="1:9" ht="15.75" thickBot="1" x14ac:dyDescent="0.3">
      <c r="A7" s="44" t="str">
        <f t="shared" ref="A7" si="4">"Sep - Dec "&amp;B7</f>
        <v>Sep - Dec 2017</v>
      </c>
      <c r="B7">
        <f>B5</f>
        <v>2017</v>
      </c>
      <c r="C7" s="42">
        <f t="shared" ref="C7" si="5">IF(LEFT($A7,3)="Jan",DATE($B7-1,7,1),DATE($B7,7,1))</f>
        <v>42917</v>
      </c>
    </row>
    <row r="8" spans="1:9" ht="15.75" thickBot="1" x14ac:dyDescent="0.3">
      <c r="A8" s="43" t="str">
        <f t="shared" ref="A8" si="6">"Jan - Apr "&amp;B8</f>
        <v>Jan - Apr 2018</v>
      </c>
      <c r="B8">
        <f>B5+1</f>
        <v>2018</v>
      </c>
      <c r="C8" s="42">
        <f t="shared" ref="C8" si="7">IF(LEFT($A8,3)="Jan",DATE($B8-1,11,1),DATE($B8,11,1))</f>
        <v>43040</v>
      </c>
    </row>
    <row r="9" spans="1:9" ht="15.75" thickBot="1" x14ac:dyDescent="0.3">
      <c r="A9" s="43" t="str">
        <f t="shared" ref="A9" si="8">"May - Aug "&amp;B9</f>
        <v>May - Aug 2018</v>
      </c>
      <c r="B9">
        <f>B8</f>
        <v>2018</v>
      </c>
      <c r="C9" s="42">
        <f t="shared" ref="C9" si="9">IF(LEFT($A9,3)="Jan",DATE($B9-1,3,1),DATE($B9,3,1))</f>
        <v>43160</v>
      </c>
    </row>
    <row r="10" spans="1:9" ht="15.75" thickBot="1" x14ac:dyDescent="0.3">
      <c r="A10" s="44" t="str">
        <f t="shared" ref="A10" si="10">"Sep - Dec "&amp;B10</f>
        <v>Sep - Dec 2018</v>
      </c>
      <c r="B10">
        <f>B8</f>
        <v>2018</v>
      </c>
      <c r="C10" s="42">
        <f t="shared" ref="C10" si="11">IF(LEFT($A10,3)="Jan",DATE($B10-1,7,1),DATE($B10,7,1))</f>
        <v>43282</v>
      </c>
    </row>
    <row r="11" spans="1:9" ht="15.75" thickBot="1" x14ac:dyDescent="0.3">
      <c r="A11" s="43" t="str">
        <f t="shared" ref="A11" si="12">"Jan - Apr "&amp;B11</f>
        <v>Jan - Apr 2019</v>
      </c>
      <c r="B11">
        <f>B8+1</f>
        <v>2019</v>
      </c>
      <c r="C11" s="42">
        <f t="shared" ref="C11" si="13">IF(LEFT($A11,3)="Jan",DATE($B11-1,11,1),DATE($B11,11,1))</f>
        <v>43405</v>
      </c>
    </row>
    <row r="12" spans="1:9" ht="15.75" thickBot="1" x14ac:dyDescent="0.3">
      <c r="A12" s="43" t="str">
        <f t="shared" ref="A12" si="14">"May - Aug "&amp;B12</f>
        <v>May - Aug 2019</v>
      </c>
      <c r="B12">
        <f>B11</f>
        <v>2019</v>
      </c>
      <c r="C12" s="42">
        <f t="shared" ref="C12" si="15">IF(LEFT($A12,3)="Jan",DATE($B12-1,3,1),DATE($B12,3,1))</f>
        <v>43525</v>
      </c>
      <c r="I12" t="s">
        <v>139</v>
      </c>
    </row>
    <row r="13" spans="1:9" ht="15.75" thickBot="1" x14ac:dyDescent="0.3">
      <c r="A13" s="44" t="str">
        <f t="shared" ref="A13" si="16">"Sep - Dec "&amp;B13</f>
        <v>Sep - Dec 2019</v>
      </c>
      <c r="B13">
        <f>B11</f>
        <v>2019</v>
      </c>
      <c r="C13" s="42">
        <f t="shared" ref="C13" si="17">IF(LEFT($A13,3)="Jan",DATE($B13-1,7,1),DATE($B13,7,1))</f>
        <v>43647</v>
      </c>
    </row>
    <row r="14" spans="1:9" ht="15.75" thickBot="1" x14ac:dyDescent="0.3">
      <c r="A14" s="43" t="str">
        <f t="shared" ref="A14" si="18">"Jan - Apr "&amp;B14</f>
        <v>Jan - Apr 2020</v>
      </c>
      <c r="B14">
        <f>B11+1</f>
        <v>2020</v>
      </c>
      <c r="C14" s="42">
        <f t="shared" ref="C14" si="19">IF(LEFT($A14,3)="Jan",DATE($B14-1,11,1),DATE($B14,11,1))</f>
        <v>43770</v>
      </c>
    </row>
    <row r="15" spans="1:9" ht="15.75" thickBot="1" x14ac:dyDescent="0.3">
      <c r="A15" s="43" t="str">
        <f t="shared" ref="A15" si="20">"May - Aug "&amp;B15</f>
        <v>May - Aug 2020</v>
      </c>
      <c r="B15">
        <f>B14</f>
        <v>2020</v>
      </c>
      <c r="C15" s="42">
        <f t="shared" ref="C15" si="21">IF(LEFT($A15,3)="Jan",DATE($B15-1,3,1),DATE($B15,3,1))</f>
        <v>43891</v>
      </c>
    </row>
    <row r="16" spans="1:9" ht="15.75" thickBot="1" x14ac:dyDescent="0.3">
      <c r="A16" s="44" t="str">
        <f t="shared" ref="A16" si="22">"Sep - Dec "&amp;B16</f>
        <v>Sep - Dec 2020</v>
      </c>
      <c r="B16">
        <f>B14</f>
        <v>2020</v>
      </c>
      <c r="C16" s="42">
        <f t="shared" ref="C16" si="23">IF(LEFT($A16,3)="Jan",DATE($B16-1,7,1),DATE($B16,7,1))</f>
        <v>44013</v>
      </c>
    </row>
    <row r="17" spans="1:3" ht="15.75" thickBot="1" x14ac:dyDescent="0.3">
      <c r="A17" s="43" t="str">
        <f t="shared" ref="A17" si="24">"Jan - Apr "&amp;B17</f>
        <v>Jan - Apr 2021</v>
      </c>
      <c r="B17">
        <f>B14+1</f>
        <v>2021</v>
      </c>
      <c r="C17" s="42">
        <f t="shared" ref="C17" si="25">IF(LEFT($A17,3)="Jan",DATE($B17-1,11,1),DATE($B17,11,1))</f>
        <v>44136</v>
      </c>
    </row>
    <row r="18" spans="1:3" ht="15.75" thickBot="1" x14ac:dyDescent="0.3">
      <c r="A18" s="43" t="str">
        <f t="shared" ref="A18" si="26">"May - Aug "&amp;B18</f>
        <v>May - Aug 2021</v>
      </c>
      <c r="B18">
        <f>B17</f>
        <v>2021</v>
      </c>
      <c r="C18" s="42">
        <f t="shared" ref="C18" si="27">IF(LEFT($A18,3)="Jan",DATE($B18-1,3,1),DATE($B18,3,1))</f>
        <v>44256</v>
      </c>
    </row>
    <row r="19" spans="1:3" ht="15.75" thickBot="1" x14ac:dyDescent="0.3">
      <c r="A19" s="44" t="str">
        <f t="shared" ref="A19" si="28">"Sep - Dec "&amp;B19</f>
        <v>Sep - Dec 2021</v>
      </c>
      <c r="B19">
        <f>B17</f>
        <v>2021</v>
      </c>
      <c r="C19" s="42">
        <f t="shared" ref="C19" si="29">IF(LEFT($A19,3)="Jan",DATE($B19-1,7,1),DATE($B19,7,1))</f>
        <v>44378</v>
      </c>
    </row>
    <row r="20" spans="1:3" ht="15.75" thickBot="1" x14ac:dyDescent="0.3">
      <c r="A20" s="43" t="str">
        <f t="shared" ref="A20" si="30">"Jan - Apr "&amp;B20</f>
        <v>Jan - Apr 2022</v>
      </c>
      <c r="B20">
        <f>B17+1</f>
        <v>2022</v>
      </c>
      <c r="C20" s="42">
        <f t="shared" ref="C20" si="31">IF(LEFT($A20,3)="Jan",DATE($B20-1,11,1),DATE($B20,11,1))</f>
        <v>44501</v>
      </c>
    </row>
    <row r="21" spans="1:3" ht="15.75" thickBot="1" x14ac:dyDescent="0.3">
      <c r="A21" s="43" t="str">
        <f t="shared" ref="A21" si="32">"May - Aug "&amp;B21</f>
        <v>May - Aug 2022</v>
      </c>
      <c r="B21">
        <f>B20</f>
        <v>2022</v>
      </c>
      <c r="C21" s="42">
        <f t="shared" ref="C21" si="33">IF(LEFT($A21,3)="Jan",DATE($B21-1,3,1),DATE($B21,3,1))</f>
        <v>44621</v>
      </c>
    </row>
    <row r="22" spans="1:3" ht="15.75" thickBot="1" x14ac:dyDescent="0.3">
      <c r="A22" s="44" t="str">
        <f t="shared" ref="A22" si="34">"Sep - Dec "&amp;B22</f>
        <v>Sep - Dec 2022</v>
      </c>
      <c r="B22">
        <f>B20</f>
        <v>2022</v>
      </c>
      <c r="C22" s="42">
        <f t="shared" ref="C22" si="35">IF(LEFT($A22,3)="Jan",DATE($B22-1,7,1),DATE($B22,7,1))</f>
        <v>44743</v>
      </c>
    </row>
    <row r="23" spans="1:3" ht="15.75" thickBot="1" x14ac:dyDescent="0.3">
      <c r="A23" s="43" t="str">
        <f t="shared" ref="A23" si="36">"Jan - Apr "&amp;B23</f>
        <v>Jan - Apr 2023</v>
      </c>
      <c r="B23">
        <f>B20+1</f>
        <v>2023</v>
      </c>
      <c r="C23" s="42">
        <f t="shared" ref="C23" si="37">IF(LEFT($A23,3)="Jan",DATE($B23-1,11,1),DATE($B23,11,1))</f>
        <v>44866</v>
      </c>
    </row>
    <row r="24" spans="1:3" ht="15.75" thickBot="1" x14ac:dyDescent="0.3">
      <c r="A24" s="43" t="str">
        <f t="shared" ref="A24" si="38">"May - Aug "&amp;B24</f>
        <v>May - Aug 2023</v>
      </c>
      <c r="B24">
        <f>B23</f>
        <v>2023</v>
      </c>
      <c r="C24" s="42">
        <f t="shared" ref="C24" si="39">IF(LEFT($A24,3)="Jan",DATE($B24-1,3,1),DATE($B24,3,1))</f>
        <v>44986</v>
      </c>
    </row>
    <row r="25" spans="1:3" ht="15.75" thickBot="1" x14ac:dyDescent="0.3">
      <c r="A25" s="44" t="str">
        <f t="shared" ref="A25" si="40">"Sep - Dec "&amp;B25</f>
        <v>Sep - Dec 2023</v>
      </c>
      <c r="B25">
        <f>B23</f>
        <v>2023</v>
      </c>
      <c r="C25" s="42">
        <f t="shared" ref="C25" si="41">IF(LEFT($A25,3)="Jan",DATE($B25-1,7,1),DATE($B25,7,1))</f>
        <v>45108</v>
      </c>
    </row>
    <row r="26" spans="1:3" ht="15.75" thickBot="1" x14ac:dyDescent="0.3">
      <c r="A26" s="43" t="str">
        <f t="shared" ref="A26" si="42">"Jan - Apr "&amp;B26</f>
        <v>Jan - Apr 2024</v>
      </c>
      <c r="B26">
        <f>B23+1</f>
        <v>2024</v>
      </c>
      <c r="C26" s="42">
        <f t="shared" ref="C26" si="43">IF(LEFT($A26,3)="Jan",DATE($B26-1,11,1),DATE($B26,11,1))</f>
        <v>45231</v>
      </c>
    </row>
    <row r="27" spans="1:3" ht="15.75" thickBot="1" x14ac:dyDescent="0.3">
      <c r="A27" s="43" t="str">
        <f t="shared" ref="A27" si="44">"May - Aug "&amp;B27</f>
        <v>May - Aug 2024</v>
      </c>
      <c r="B27">
        <f>B26</f>
        <v>2024</v>
      </c>
      <c r="C27" s="42">
        <f t="shared" ref="C27" si="45">IF(LEFT($A27,3)="Jan",DATE($B27-1,3,1),DATE($B27,3,1))</f>
        <v>45352</v>
      </c>
    </row>
    <row r="28" spans="1:3" ht="15.75" thickBot="1" x14ac:dyDescent="0.3">
      <c r="A28" s="44" t="str">
        <f t="shared" ref="A28" si="46">"Sep - Dec "&amp;B28</f>
        <v>Sep - Dec 2024</v>
      </c>
      <c r="B28">
        <f>B26</f>
        <v>2024</v>
      </c>
      <c r="C28" s="42">
        <f t="shared" ref="C28" si="47">IF(LEFT($A28,3)="Jan",DATE($B28-1,7,1),DATE($B28,7,1))</f>
        <v>45474</v>
      </c>
    </row>
    <row r="29" spans="1:3" ht="15.75" thickBot="1" x14ac:dyDescent="0.3">
      <c r="A29" s="43" t="str">
        <f t="shared" ref="A29" si="48">"Jan - Apr "&amp;B29</f>
        <v>Jan - Apr 2025</v>
      </c>
      <c r="B29">
        <f>B26+1</f>
        <v>2025</v>
      </c>
      <c r="C29" s="42">
        <f t="shared" ref="C29" si="49">IF(LEFT($A29,3)="Jan",DATE($B29-1,11,1),DATE($B29,11,1))</f>
        <v>45597</v>
      </c>
    </row>
    <row r="30" spans="1:3" ht="15.75" thickBot="1" x14ac:dyDescent="0.3">
      <c r="A30" s="43" t="str">
        <f t="shared" ref="A30" si="50">"May - Aug "&amp;B30</f>
        <v>May - Aug 2025</v>
      </c>
      <c r="B30">
        <f>B29</f>
        <v>2025</v>
      </c>
      <c r="C30" s="42">
        <f t="shared" ref="C30" si="51">IF(LEFT($A30,3)="Jan",DATE($B30-1,3,1),DATE($B30,3,1))</f>
        <v>45717</v>
      </c>
    </row>
    <row r="31" spans="1:3" ht="15.75" thickBot="1" x14ac:dyDescent="0.3">
      <c r="A31" s="44" t="str">
        <f t="shared" ref="A31" si="52">"Sep - Dec "&amp;B31</f>
        <v>Sep - Dec 2025</v>
      </c>
      <c r="B31">
        <f>B29</f>
        <v>2025</v>
      </c>
      <c r="C31" s="42">
        <f t="shared" ref="C31" si="53">IF(LEFT($A31,3)="Jan",DATE($B31-1,7,1),DATE($B31,7,1))</f>
        <v>45839</v>
      </c>
    </row>
    <row r="32" spans="1:3" x14ac:dyDescent="0.25">
      <c r="A32" s="42"/>
    </row>
    <row r="33" spans="1:1" x14ac:dyDescent="0.25">
      <c r="A33" s="42"/>
    </row>
    <row r="34" spans="1:1" x14ac:dyDescent="0.25">
      <c r="A34" s="42"/>
    </row>
    <row r="35" spans="1:1" x14ac:dyDescent="0.25">
      <c r="A35" s="42"/>
    </row>
    <row r="36" spans="1:1" x14ac:dyDescent="0.25">
      <c r="A36" s="42"/>
    </row>
    <row r="37" spans="1:1" x14ac:dyDescent="0.25">
      <c r="A37" s="42"/>
    </row>
    <row r="38" spans="1:1" x14ac:dyDescent="0.25">
      <c r="A38" s="42"/>
    </row>
    <row r="39" spans="1:1" x14ac:dyDescent="0.25">
      <c r="A39" s="42"/>
    </row>
    <row r="40" spans="1:1" x14ac:dyDescent="0.25">
      <c r="A40" s="42"/>
    </row>
    <row r="41" spans="1:1" x14ac:dyDescent="0.25">
      <c r="A41" s="42"/>
    </row>
    <row r="42" spans="1:1" x14ac:dyDescent="0.25">
      <c r="A42" s="42"/>
    </row>
    <row r="43" spans="1:1" x14ac:dyDescent="0.25">
      <c r="A43" s="42"/>
    </row>
    <row r="44" spans="1:1" x14ac:dyDescent="0.25">
      <c r="A44" s="42"/>
    </row>
    <row r="45" spans="1:1" x14ac:dyDescent="0.25">
      <c r="A45" s="42"/>
    </row>
    <row r="46" spans="1:1" x14ac:dyDescent="0.25">
      <c r="A46" s="42"/>
    </row>
    <row r="47" spans="1:1" x14ac:dyDescent="0.25">
      <c r="A47" s="42"/>
    </row>
    <row r="48" spans="1:1" x14ac:dyDescent="0.25">
      <c r="A48" s="42"/>
    </row>
    <row r="49" spans="1:1" x14ac:dyDescent="0.25">
      <c r="A49" s="42"/>
    </row>
    <row r="50" spans="1:1" x14ac:dyDescent="0.25">
      <c r="A50" s="42"/>
    </row>
    <row r="51" spans="1:1" x14ac:dyDescent="0.25">
      <c r="A51" s="42"/>
    </row>
    <row r="52" spans="1:1" x14ac:dyDescent="0.25">
      <c r="A52" s="42"/>
    </row>
    <row r="53" spans="1:1" x14ac:dyDescent="0.25">
      <c r="A53" s="42"/>
    </row>
    <row r="54" spans="1:1" x14ac:dyDescent="0.25">
      <c r="A54" s="42"/>
    </row>
    <row r="55" spans="1:1" x14ac:dyDescent="0.25">
      <c r="A55" s="42"/>
    </row>
    <row r="56" spans="1:1" x14ac:dyDescent="0.25">
      <c r="A56" s="42"/>
    </row>
    <row r="57" spans="1:1" x14ac:dyDescent="0.25">
      <c r="A57" s="42"/>
    </row>
    <row r="58" spans="1:1" x14ac:dyDescent="0.25">
      <c r="A58" s="42"/>
    </row>
    <row r="59" spans="1:1" x14ac:dyDescent="0.25">
      <c r="A59" s="42"/>
    </row>
    <row r="60" spans="1:1" x14ac:dyDescent="0.25">
      <c r="A60" s="42"/>
    </row>
    <row r="61" spans="1:1" x14ac:dyDescent="0.25">
      <c r="A61" s="42"/>
    </row>
    <row r="62" spans="1:1" x14ac:dyDescent="0.25">
      <c r="A62" s="42"/>
    </row>
    <row r="63" spans="1:1" x14ac:dyDescent="0.25">
      <c r="A63" s="42"/>
    </row>
    <row r="64" spans="1:1" x14ac:dyDescent="0.25">
      <c r="A64" s="42"/>
    </row>
    <row r="65" spans="1:1" x14ac:dyDescent="0.25">
      <c r="A65" s="42"/>
    </row>
    <row r="66" spans="1:1" x14ac:dyDescent="0.25">
      <c r="A66" s="42"/>
    </row>
    <row r="67" spans="1:1" x14ac:dyDescent="0.25">
      <c r="A67" s="42"/>
    </row>
    <row r="68" spans="1:1" x14ac:dyDescent="0.25">
      <c r="A68" s="42"/>
    </row>
    <row r="69" spans="1:1" x14ac:dyDescent="0.25">
      <c r="A69" s="42"/>
    </row>
    <row r="70" spans="1:1" x14ac:dyDescent="0.25">
      <c r="A70" s="42"/>
    </row>
    <row r="71" spans="1:1" x14ac:dyDescent="0.25">
      <c r="A71" s="42"/>
    </row>
    <row r="72" spans="1:1" x14ac:dyDescent="0.25">
      <c r="A72" s="42"/>
    </row>
    <row r="73" spans="1:1" x14ac:dyDescent="0.25">
      <c r="A73" s="42"/>
    </row>
    <row r="74" spans="1:1" x14ac:dyDescent="0.25">
      <c r="A74" s="42"/>
    </row>
    <row r="75" spans="1:1" x14ac:dyDescent="0.25">
      <c r="A75" s="42"/>
    </row>
    <row r="76" spans="1:1" x14ac:dyDescent="0.25">
      <c r="A76" s="42"/>
    </row>
    <row r="77" spans="1:1" x14ac:dyDescent="0.25">
      <c r="A77" s="42"/>
    </row>
    <row r="78" spans="1:1" x14ac:dyDescent="0.25">
      <c r="A78" s="42"/>
    </row>
    <row r="79" spans="1:1" x14ac:dyDescent="0.25">
      <c r="A79" s="42"/>
    </row>
    <row r="80" spans="1:1" x14ac:dyDescent="0.25">
      <c r="A80" s="42"/>
    </row>
    <row r="81" spans="1:1" x14ac:dyDescent="0.25">
      <c r="A81" s="42"/>
    </row>
    <row r="82" spans="1:1" x14ac:dyDescent="0.25">
      <c r="A82" s="42"/>
    </row>
    <row r="83" spans="1:1" x14ac:dyDescent="0.25">
      <c r="A83" s="42"/>
    </row>
    <row r="84" spans="1:1" x14ac:dyDescent="0.25">
      <c r="A84" s="42"/>
    </row>
    <row r="85" spans="1:1" x14ac:dyDescent="0.25">
      <c r="A85" s="42"/>
    </row>
    <row r="86" spans="1:1" x14ac:dyDescent="0.25">
      <c r="A86" s="42"/>
    </row>
    <row r="87" spans="1:1" x14ac:dyDescent="0.25">
      <c r="A87" s="42"/>
    </row>
    <row r="88" spans="1:1" x14ac:dyDescent="0.25">
      <c r="A88" s="42"/>
    </row>
    <row r="89" spans="1:1" x14ac:dyDescent="0.25">
      <c r="A89" s="42"/>
    </row>
    <row r="90" spans="1:1" x14ac:dyDescent="0.25">
      <c r="A90" s="42"/>
    </row>
    <row r="91" spans="1:1" x14ac:dyDescent="0.25">
      <c r="A91" s="42"/>
    </row>
    <row r="92" spans="1:1" x14ac:dyDescent="0.25">
      <c r="A92" s="42"/>
    </row>
    <row r="93" spans="1:1" x14ac:dyDescent="0.25">
      <c r="A93" s="42"/>
    </row>
    <row r="94" spans="1:1" x14ac:dyDescent="0.25">
      <c r="A94" s="42"/>
    </row>
    <row r="95" spans="1:1" x14ac:dyDescent="0.25">
      <c r="A95" s="42"/>
    </row>
    <row r="96" spans="1:1" x14ac:dyDescent="0.25">
      <c r="A96" s="42"/>
    </row>
    <row r="97" spans="1:1" x14ac:dyDescent="0.25">
      <c r="A97" s="42"/>
    </row>
    <row r="98" spans="1:1" x14ac:dyDescent="0.25">
      <c r="A98" s="42"/>
    </row>
    <row r="99" spans="1:1" x14ac:dyDescent="0.25">
      <c r="A99" s="42"/>
    </row>
    <row r="100" spans="1:1" x14ac:dyDescent="0.25">
      <c r="A100" s="42"/>
    </row>
    <row r="101" spans="1:1" x14ac:dyDescent="0.25">
      <c r="A101" s="42"/>
    </row>
    <row r="102" spans="1:1" x14ac:dyDescent="0.25">
      <c r="A102" s="42"/>
    </row>
    <row r="103" spans="1:1" x14ac:dyDescent="0.25">
      <c r="A103" s="42"/>
    </row>
    <row r="104" spans="1:1" x14ac:dyDescent="0.25">
      <c r="A104" s="42"/>
    </row>
    <row r="105" spans="1:1" x14ac:dyDescent="0.25">
      <c r="A105" s="42"/>
    </row>
    <row r="106" spans="1:1" x14ac:dyDescent="0.25">
      <c r="A106" s="42"/>
    </row>
    <row r="107" spans="1:1" x14ac:dyDescent="0.25">
      <c r="A107" s="42"/>
    </row>
    <row r="108" spans="1:1" x14ac:dyDescent="0.25">
      <c r="A108" s="42"/>
    </row>
    <row r="109" spans="1:1" x14ac:dyDescent="0.25">
      <c r="A109" s="42"/>
    </row>
    <row r="110" spans="1:1" x14ac:dyDescent="0.25">
      <c r="A110" s="42"/>
    </row>
    <row r="111" spans="1:1" x14ac:dyDescent="0.25">
      <c r="A111" s="42"/>
    </row>
    <row r="112" spans="1:1" x14ac:dyDescent="0.25">
      <c r="A112" s="42"/>
    </row>
    <row r="113" spans="1:1" x14ac:dyDescent="0.25">
      <c r="A113" s="42"/>
    </row>
    <row r="114" spans="1:1" x14ac:dyDescent="0.25">
      <c r="A114" s="42"/>
    </row>
    <row r="115" spans="1:1" x14ac:dyDescent="0.25">
      <c r="A115" s="42"/>
    </row>
    <row r="116" spans="1:1" x14ac:dyDescent="0.25">
      <c r="A116" s="42"/>
    </row>
    <row r="117" spans="1:1" x14ac:dyDescent="0.25">
      <c r="A117" s="42"/>
    </row>
    <row r="118" spans="1:1" x14ac:dyDescent="0.25">
      <c r="A118" s="42"/>
    </row>
    <row r="119" spans="1:1" x14ac:dyDescent="0.25">
      <c r="A119" s="42"/>
    </row>
    <row r="120" spans="1:1" x14ac:dyDescent="0.25">
      <c r="A120" s="42"/>
    </row>
    <row r="121" spans="1:1" x14ac:dyDescent="0.25">
      <c r="A121" s="42"/>
    </row>
    <row r="122" spans="1:1" x14ac:dyDescent="0.25">
      <c r="A122" s="42"/>
    </row>
    <row r="123" spans="1:1" x14ac:dyDescent="0.25">
      <c r="A123" s="42"/>
    </row>
    <row r="124" spans="1:1" x14ac:dyDescent="0.25">
      <c r="A124" s="42"/>
    </row>
    <row r="125" spans="1:1" x14ac:dyDescent="0.25">
      <c r="A125" s="42"/>
    </row>
    <row r="126" spans="1:1" x14ac:dyDescent="0.25">
      <c r="A126" s="42"/>
    </row>
    <row r="127" spans="1:1" x14ac:dyDescent="0.25">
      <c r="A127" s="42"/>
    </row>
    <row r="128" spans="1:1" x14ac:dyDescent="0.25">
      <c r="A128" s="42"/>
    </row>
    <row r="129" spans="1:1" x14ac:dyDescent="0.25">
      <c r="A129" s="42"/>
    </row>
    <row r="130" spans="1:1" x14ac:dyDescent="0.25">
      <c r="A130" s="42"/>
    </row>
    <row r="131" spans="1:1" x14ac:dyDescent="0.25">
      <c r="A131" s="42"/>
    </row>
    <row r="132" spans="1:1" x14ac:dyDescent="0.25">
      <c r="A132" s="42"/>
    </row>
    <row r="133" spans="1:1" x14ac:dyDescent="0.25">
      <c r="A133" s="42"/>
    </row>
    <row r="134" spans="1:1" x14ac:dyDescent="0.25">
      <c r="A134" s="42"/>
    </row>
    <row r="135" spans="1:1" x14ac:dyDescent="0.25">
      <c r="A135" s="42"/>
    </row>
    <row r="136" spans="1:1" x14ac:dyDescent="0.25">
      <c r="A136" s="42"/>
    </row>
    <row r="137" spans="1:1" x14ac:dyDescent="0.25">
      <c r="A137" s="42"/>
    </row>
    <row r="138" spans="1:1" x14ac:dyDescent="0.25">
      <c r="A138" s="42"/>
    </row>
    <row r="139" spans="1:1" x14ac:dyDescent="0.25">
      <c r="A139" s="42"/>
    </row>
    <row r="140" spans="1:1" x14ac:dyDescent="0.25">
      <c r="A140" s="42"/>
    </row>
    <row r="141" spans="1:1" x14ac:dyDescent="0.25">
      <c r="A141" s="42"/>
    </row>
    <row r="142" spans="1:1" x14ac:dyDescent="0.25">
      <c r="A142" s="42"/>
    </row>
    <row r="143" spans="1:1" x14ac:dyDescent="0.25">
      <c r="A143" s="42"/>
    </row>
    <row r="144" spans="1:1" x14ac:dyDescent="0.25">
      <c r="A144" s="42"/>
    </row>
    <row r="145" spans="1:1" x14ac:dyDescent="0.25">
      <c r="A145" s="42"/>
    </row>
    <row r="146" spans="1:1" x14ac:dyDescent="0.25">
      <c r="A146" s="42"/>
    </row>
    <row r="147" spans="1:1" x14ac:dyDescent="0.25">
      <c r="A147" s="42"/>
    </row>
    <row r="148" spans="1:1" x14ac:dyDescent="0.25">
      <c r="A148" s="42"/>
    </row>
    <row r="149" spans="1:1" x14ac:dyDescent="0.25">
      <c r="A149" s="42"/>
    </row>
    <row r="150" spans="1:1" x14ac:dyDescent="0.25">
      <c r="A150" s="42"/>
    </row>
    <row r="151" spans="1:1" x14ac:dyDescent="0.25">
      <c r="A151" s="42"/>
    </row>
    <row r="152" spans="1:1" x14ac:dyDescent="0.25">
      <c r="A152" s="42"/>
    </row>
    <row r="153" spans="1:1" x14ac:dyDescent="0.25">
      <c r="A153" s="42"/>
    </row>
    <row r="154" spans="1:1" x14ac:dyDescent="0.25">
      <c r="A154" s="42"/>
    </row>
    <row r="155" spans="1:1" x14ac:dyDescent="0.25">
      <c r="A155" s="42"/>
    </row>
    <row r="156" spans="1:1" x14ac:dyDescent="0.25">
      <c r="A156" s="42"/>
    </row>
    <row r="157" spans="1:1" x14ac:dyDescent="0.25">
      <c r="A157" s="42"/>
    </row>
    <row r="158" spans="1:1" x14ac:dyDescent="0.25">
      <c r="A158" s="42"/>
    </row>
    <row r="159" spans="1:1" x14ac:dyDescent="0.25">
      <c r="A159" s="42"/>
    </row>
    <row r="160" spans="1:1" x14ac:dyDescent="0.25">
      <c r="A160" s="42"/>
    </row>
    <row r="161" spans="1:1" x14ac:dyDescent="0.25">
      <c r="A161" s="42"/>
    </row>
    <row r="162" spans="1:1" x14ac:dyDescent="0.25">
      <c r="A162" s="42"/>
    </row>
    <row r="163" spans="1:1" x14ac:dyDescent="0.25">
      <c r="A163" s="42"/>
    </row>
    <row r="164" spans="1:1" x14ac:dyDescent="0.25">
      <c r="A164" s="42"/>
    </row>
    <row r="165" spans="1:1" x14ac:dyDescent="0.25">
      <c r="A165" s="42"/>
    </row>
    <row r="166" spans="1:1" x14ac:dyDescent="0.25">
      <c r="A166" s="42"/>
    </row>
    <row r="167" spans="1:1" x14ac:dyDescent="0.25">
      <c r="A167" s="42"/>
    </row>
    <row r="168" spans="1:1" x14ac:dyDescent="0.25">
      <c r="A168" s="42"/>
    </row>
    <row r="169" spans="1:1" x14ac:dyDescent="0.25">
      <c r="A169" s="42"/>
    </row>
    <row r="170" spans="1:1" x14ac:dyDescent="0.25">
      <c r="A170" s="42"/>
    </row>
    <row r="171" spans="1:1" x14ac:dyDescent="0.25">
      <c r="A171" s="42"/>
    </row>
    <row r="172" spans="1:1" x14ac:dyDescent="0.25">
      <c r="A172" s="42"/>
    </row>
    <row r="173" spans="1:1" x14ac:dyDescent="0.25">
      <c r="A173" s="42"/>
    </row>
    <row r="174" spans="1:1" x14ac:dyDescent="0.25">
      <c r="A174" s="42"/>
    </row>
    <row r="175" spans="1:1" x14ac:dyDescent="0.25">
      <c r="A175" s="42"/>
    </row>
    <row r="176" spans="1:1" x14ac:dyDescent="0.25">
      <c r="A176" s="42"/>
    </row>
    <row r="177" spans="1:1" x14ac:dyDescent="0.25">
      <c r="A177" s="42"/>
    </row>
    <row r="178" spans="1:1" x14ac:dyDescent="0.25">
      <c r="A178" s="42"/>
    </row>
    <row r="179" spans="1:1" x14ac:dyDescent="0.25">
      <c r="A179" s="42"/>
    </row>
    <row r="180" spans="1:1" x14ac:dyDescent="0.25">
      <c r="A180" s="42"/>
    </row>
    <row r="181" spans="1:1" x14ac:dyDescent="0.25">
      <c r="A181" s="42"/>
    </row>
    <row r="182" spans="1:1" x14ac:dyDescent="0.25">
      <c r="A182" s="42"/>
    </row>
    <row r="183" spans="1:1" x14ac:dyDescent="0.25">
      <c r="A183" s="42"/>
    </row>
    <row r="184" spans="1:1" x14ac:dyDescent="0.25">
      <c r="A184" s="42"/>
    </row>
    <row r="185" spans="1:1" x14ac:dyDescent="0.25">
      <c r="A185" s="42"/>
    </row>
    <row r="186" spans="1:1" x14ac:dyDescent="0.25">
      <c r="A186" s="42"/>
    </row>
    <row r="187" spans="1:1" x14ac:dyDescent="0.25">
      <c r="A187" s="42"/>
    </row>
    <row r="188" spans="1:1" x14ac:dyDescent="0.25">
      <c r="A188" s="42"/>
    </row>
    <row r="189" spans="1:1" x14ac:dyDescent="0.25">
      <c r="A189" s="42"/>
    </row>
    <row r="190" spans="1:1" x14ac:dyDescent="0.25">
      <c r="A190" s="42"/>
    </row>
    <row r="191" spans="1:1" x14ac:dyDescent="0.25">
      <c r="A191" s="42"/>
    </row>
    <row r="192" spans="1:1" x14ac:dyDescent="0.25">
      <c r="A192" s="42"/>
    </row>
    <row r="193" spans="1:1" x14ac:dyDescent="0.25">
      <c r="A193" s="42"/>
    </row>
    <row r="194" spans="1:1" x14ac:dyDescent="0.25">
      <c r="A194" s="42"/>
    </row>
    <row r="195" spans="1:1" x14ac:dyDescent="0.25">
      <c r="A195" s="42"/>
    </row>
    <row r="196" spans="1:1" x14ac:dyDescent="0.25">
      <c r="A196" s="42"/>
    </row>
    <row r="197" spans="1:1" x14ac:dyDescent="0.25">
      <c r="A197" s="42"/>
    </row>
    <row r="198" spans="1:1" x14ac:dyDescent="0.25">
      <c r="A198" s="42"/>
    </row>
    <row r="199" spans="1:1" x14ac:dyDescent="0.25">
      <c r="A199" s="42"/>
    </row>
    <row r="200" spans="1:1" x14ac:dyDescent="0.25">
      <c r="A200" s="42"/>
    </row>
    <row r="201" spans="1:1" x14ac:dyDescent="0.25">
      <c r="A201" s="42"/>
    </row>
    <row r="202" spans="1:1" x14ac:dyDescent="0.25">
      <c r="A202" s="42"/>
    </row>
    <row r="203" spans="1:1" x14ac:dyDescent="0.25">
      <c r="A203" s="42"/>
    </row>
    <row r="204" spans="1:1" x14ac:dyDescent="0.25">
      <c r="A204" s="42"/>
    </row>
    <row r="205" spans="1:1" x14ac:dyDescent="0.25">
      <c r="A205" s="42"/>
    </row>
    <row r="206" spans="1:1" x14ac:dyDescent="0.25">
      <c r="A206" s="42"/>
    </row>
    <row r="207" spans="1:1" x14ac:dyDescent="0.25">
      <c r="A207" s="42"/>
    </row>
    <row r="208" spans="1:1" x14ac:dyDescent="0.25">
      <c r="A208" s="42"/>
    </row>
    <row r="209" spans="1:1" x14ac:dyDescent="0.25">
      <c r="A209" s="42"/>
    </row>
    <row r="210" spans="1:1" x14ac:dyDescent="0.25">
      <c r="A210" s="42"/>
    </row>
    <row r="211" spans="1:1" x14ac:dyDescent="0.25">
      <c r="A211" s="42"/>
    </row>
    <row r="212" spans="1:1" x14ac:dyDescent="0.25">
      <c r="A212" s="42"/>
    </row>
    <row r="213" spans="1:1" x14ac:dyDescent="0.25">
      <c r="A213" s="42"/>
    </row>
    <row r="214" spans="1:1" x14ac:dyDescent="0.25">
      <c r="A214" s="42"/>
    </row>
    <row r="215" spans="1:1" x14ac:dyDescent="0.25">
      <c r="A215" s="42"/>
    </row>
    <row r="216" spans="1:1" x14ac:dyDescent="0.25">
      <c r="A216" s="42"/>
    </row>
    <row r="217" spans="1:1" x14ac:dyDescent="0.25">
      <c r="A217" s="42"/>
    </row>
    <row r="218" spans="1:1" x14ac:dyDescent="0.25">
      <c r="A218" s="42"/>
    </row>
    <row r="219" spans="1:1" x14ac:dyDescent="0.25">
      <c r="A219" s="42"/>
    </row>
    <row r="220" spans="1:1" x14ac:dyDescent="0.25">
      <c r="A220" s="42"/>
    </row>
    <row r="221" spans="1:1" x14ac:dyDescent="0.25">
      <c r="A221" s="42"/>
    </row>
    <row r="222" spans="1:1" x14ac:dyDescent="0.25">
      <c r="A222" s="42"/>
    </row>
    <row r="223" spans="1:1" x14ac:dyDescent="0.25">
      <c r="A223" s="42"/>
    </row>
    <row r="224" spans="1:1" x14ac:dyDescent="0.25">
      <c r="A224" s="42"/>
    </row>
    <row r="225" spans="1:1" x14ac:dyDescent="0.25">
      <c r="A225" s="42"/>
    </row>
    <row r="226" spans="1:1" x14ac:dyDescent="0.25">
      <c r="A226" s="42"/>
    </row>
    <row r="227" spans="1:1" x14ac:dyDescent="0.25">
      <c r="A227" s="42"/>
    </row>
    <row r="228" spans="1:1" x14ac:dyDescent="0.25">
      <c r="A228" s="42"/>
    </row>
    <row r="229" spans="1:1" x14ac:dyDescent="0.25">
      <c r="A229" s="42"/>
    </row>
    <row r="230" spans="1:1" x14ac:dyDescent="0.25">
      <c r="A230" s="42"/>
    </row>
    <row r="231" spans="1:1" x14ac:dyDescent="0.25">
      <c r="A231" s="42"/>
    </row>
    <row r="232" spans="1:1" x14ac:dyDescent="0.25">
      <c r="A232" s="42"/>
    </row>
    <row r="233" spans="1:1" x14ac:dyDescent="0.25">
      <c r="A233" s="42"/>
    </row>
    <row r="234" spans="1:1" x14ac:dyDescent="0.25">
      <c r="A234" s="42"/>
    </row>
    <row r="235" spans="1:1" x14ac:dyDescent="0.25">
      <c r="A235" s="42"/>
    </row>
    <row r="236" spans="1:1" x14ac:dyDescent="0.25">
      <c r="A236" s="42"/>
    </row>
    <row r="237" spans="1:1" x14ac:dyDescent="0.25">
      <c r="A237" s="42"/>
    </row>
    <row r="238" spans="1:1" x14ac:dyDescent="0.25">
      <c r="A238" s="42"/>
    </row>
    <row r="239" spans="1:1" x14ac:dyDescent="0.25">
      <c r="A239" s="42"/>
    </row>
    <row r="240" spans="1:1" x14ac:dyDescent="0.25">
      <c r="A240" s="42"/>
    </row>
    <row r="241" spans="1:1" x14ac:dyDescent="0.25">
      <c r="A241" s="42"/>
    </row>
    <row r="242" spans="1:1" x14ac:dyDescent="0.25">
      <c r="A242" s="42"/>
    </row>
    <row r="243" spans="1:1" x14ac:dyDescent="0.25">
      <c r="A243" s="42"/>
    </row>
    <row r="244" spans="1:1" x14ac:dyDescent="0.25">
      <c r="A244" s="42"/>
    </row>
    <row r="245" spans="1:1" x14ac:dyDescent="0.25">
      <c r="A245" s="42"/>
    </row>
    <row r="246" spans="1:1" x14ac:dyDescent="0.25">
      <c r="A246" s="42"/>
    </row>
    <row r="247" spans="1:1" x14ac:dyDescent="0.25">
      <c r="A247" s="42"/>
    </row>
    <row r="248" spans="1:1" x14ac:dyDescent="0.25">
      <c r="A248" s="42"/>
    </row>
    <row r="249" spans="1:1" x14ac:dyDescent="0.25">
      <c r="A249" s="42"/>
    </row>
    <row r="250" spans="1:1" x14ac:dyDescent="0.25">
      <c r="A250" s="42"/>
    </row>
    <row r="251" spans="1:1" x14ac:dyDescent="0.25">
      <c r="A251" s="42"/>
    </row>
    <row r="252" spans="1:1" x14ac:dyDescent="0.25">
      <c r="A252" s="42"/>
    </row>
    <row r="253" spans="1:1" x14ac:dyDescent="0.25">
      <c r="A253" s="42"/>
    </row>
    <row r="254" spans="1:1" x14ac:dyDescent="0.25">
      <c r="A254" s="42"/>
    </row>
    <row r="255" spans="1:1" x14ac:dyDescent="0.25">
      <c r="A255" s="42"/>
    </row>
    <row r="256" spans="1:1" x14ac:dyDescent="0.25">
      <c r="A256" s="42"/>
    </row>
    <row r="257" spans="1:1" x14ac:dyDescent="0.25">
      <c r="A257" s="42"/>
    </row>
    <row r="258" spans="1:1" x14ac:dyDescent="0.25">
      <c r="A258" s="42"/>
    </row>
    <row r="259" spans="1:1" x14ac:dyDescent="0.25">
      <c r="A259" s="42"/>
    </row>
    <row r="260" spans="1:1" x14ac:dyDescent="0.25">
      <c r="A260" s="42"/>
    </row>
    <row r="261" spans="1:1" x14ac:dyDescent="0.25">
      <c r="A261" s="42"/>
    </row>
    <row r="262" spans="1:1" x14ac:dyDescent="0.25">
      <c r="A262" s="42"/>
    </row>
    <row r="263" spans="1:1" x14ac:dyDescent="0.25">
      <c r="A263" s="42"/>
    </row>
    <row r="264" spans="1:1" x14ac:dyDescent="0.25">
      <c r="A264" s="42"/>
    </row>
    <row r="265" spans="1:1" x14ac:dyDescent="0.25">
      <c r="A265" s="42"/>
    </row>
    <row r="266" spans="1:1" x14ac:dyDescent="0.25">
      <c r="A266" s="42"/>
    </row>
    <row r="267" spans="1:1" x14ac:dyDescent="0.25">
      <c r="A267" s="42"/>
    </row>
    <row r="268" spans="1:1" x14ac:dyDescent="0.25">
      <c r="A268" s="42"/>
    </row>
    <row r="269" spans="1:1" x14ac:dyDescent="0.25">
      <c r="A269" s="42"/>
    </row>
    <row r="270" spans="1:1" x14ac:dyDescent="0.25">
      <c r="A270" s="42"/>
    </row>
    <row r="271" spans="1:1" x14ac:dyDescent="0.25">
      <c r="A271" s="42"/>
    </row>
    <row r="272" spans="1:1" x14ac:dyDescent="0.25">
      <c r="A272" s="42"/>
    </row>
    <row r="273" spans="1:1" x14ac:dyDescent="0.25">
      <c r="A273" s="42"/>
    </row>
    <row r="274" spans="1:1" x14ac:dyDescent="0.25">
      <c r="A274" s="42"/>
    </row>
    <row r="275" spans="1:1" x14ac:dyDescent="0.25">
      <c r="A275" s="42"/>
    </row>
    <row r="276" spans="1:1" x14ac:dyDescent="0.25">
      <c r="A276" s="42"/>
    </row>
    <row r="277" spans="1:1" x14ac:dyDescent="0.25">
      <c r="A277" s="42"/>
    </row>
    <row r="278" spans="1:1" x14ac:dyDescent="0.25">
      <c r="A278" s="42"/>
    </row>
    <row r="279" spans="1:1" x14ac:dyDescent="0.25">
      <c r="A279" s="42"/>
    </row>
    <row r="280" spans="1:1" x14ac:dyDescent="0.25">
      <c r="A280" s="42"/>
    </row>
    <row r="281" spans="1:1" x14ac:dyDescent="0.25">
      <c r="A281" s="42"/>
    </row>
    <row r="282" spans="1:1" x14ac:dyDescent="0.25">
      <c r="A282" s="42"/>
    </row>
    <row r="283" spans="1:1" x14ac:dyDescent="0.25">
      <c r="A283" s="42"/>
    </row>
    <row r="284" spans="1:1" x14ac:dyDescent="0.25">
      <c r="A284" s="42"/>
    </row>
    <row r="285" spans="1:1" x14ac:dyDescent="0.25">
      <c r="A285" s="42"/>
    </row>
    <row r="286" spans="1:1" x14ac:dyDescent="0.25">
      <c r="A286" s="42"/>
    </row>
    <row r="287" spans="1:1" x14ac:dyDescent="0.25">
      <c r="A287" s="42"/>
    </row>
    <row r="288" spans="1:1" x14ac:dyDescent="0.25">
      <c r="A288" s="42"/>
    </row>
    <row r="289" spans="1:1" x14ac:dyDescent="0.25">
      <c r="A289" s="42"/>
    </row>
    <row r="290" spans="1:1" x14ac:dyDescent="0.25">
      <c r="A290" s="42"/>
    </row>
    <row r="291" spans="1:1" x14ac:dyDescent="0.25">
      <c r="A291" s="42"/>
    </row>
    <row r="292" spans="1:1" x14ac:dyDescent="0.25">
      <c r="A292" s="42"/>
    </row>
    <row r="293" spans="1:1" x14ac:dyDescent="0.25">
      <c r="A293" s="42"/>
    </row>
    <row r="294" spans="1:1" x14ac:dyDescent="0.25">
      <c r="A294" s="42"/>
    </row>
    <row r="295" spans="1:1" x14ac:dyDescent="0.25">
      <c r="A295" s="42"/>
    </row>
    <row r="296" spans="1:1" x14ac:dyDescent="0.25">
      <c r="A296" s="42"/>
    </row>
    <row r="297" spans="1:1" x14ac:dyDescent="0.25">
      <c r="A297" s="42"/>
    </row>
    <row r="298" spans="1:1" x14ac:dyDescent="0.25">
      <c r="A298" s="42"/>
    </row>
    <row r="299" spans="1:1" x14ac:dyDescent="0.25">
      <c r="A299" s="42"/>
    </row>
    <row r="300" spans="1:1" x14ac:dyDescent="0.25">
      <c r="A300" s="42"/>
    </row>
    <row r="301" spans="1:1" x14ac:dyDescent="0.25">
      <c r="A301" s="42"/>
    </row>
    <row r="302" spans="1:1" x14ac:dyDescent="0.25">
      <c r="A302" s="42"/>
    </row>
    <row r="303" spans="1:1" x14ac:dyDescent="0.25">
      <c r="A303" s="42"/>
    </row>
    <row r="304" spans="1:1" x14ac:dyDescent="0.25">
      <c r="A304" s="42"/>
    </row>
    <row r="305" spans="1:1" x14ac:dyDescent="0.25">
      <c r="A305" s="42"/>
    </row>
    <row r="306" spans="1:1" x14ac:dyDescent="0.25">
      <c r="A306" s="42"/>
    </row>
    <row r="307" spans="1:1" x14ac:dyDescent="0.25">
      <c r="A307" s="42"/>
    </row>
    <row r="308" spans="1:1" x14ac:dyDescent="0.25">
      <c r="A308" s="42"/>
    </row>
    <row r="309" spans="1:1" x14ac:dyDescent="0.25">
      <c r="A309" s="42"/>
    </row>
    <row r="310" spans="1:1" x14ac:dyDescent="0.25">
      <c r="A310" s="42"/>
    </row>
    <row r="311" spans="1:1" x14ac:dyDescent="0.25">
      <c r="A311" s="42"/>
    </row>
    <row r="312" spans="1:1" x14ac:dyDescent="0.25">
      <c r="A312" s="42"/>
    </row>
    <row r="313" spans="1:1" x14ac:dyDescent="0.25">
      <c r="A313" s="42"/>
    </row>
    <row r="314" spans="1:1" x14ac:dyDescent="0.25">
      <c r="A314" s="42"/>
    </row>
    <row r="315" spans="1:1" x14ac:dyDescent="0.25">
      <c r="A315" s="42"/>
    </row>
    <row r="316" spans="1:1" x14ac:dyDescent="0.25">
      <c r="A316" s="42"/>
    </row>
    <row r="317" spans="1:1" x14ac:dyDescent="0.25">
      <c r="A317" s="42"/>
    </row>
    <row r="318" spans="1:1" x14ac:dyDescent="0.25">
      <c r="A318" s="42"/>
    </row>
    <row r="319" spans="1:1" x14ac:dyDescent="0.25">
      <c r="A319" s="42"/>
    </row>
    <row r="320" spans="1:1" x14ac:dyDescent="0.25">
      <c r="A320" s="42"/>
    </row>
    <row r="321" spans="1:1" x14ac:dyDescent="0.25">
      <c r="A321" s="42"/>
    </row>
    <row r="322" spans="1:1" x14ac:dyDescent="0.25">
      <c r="A322" s="42"/>
    </row>
    <row r="323" spans="1:1" x14ac:dyDescent="0.25">
      <c r="A323" s="42"/>
    </row>
    <row r="324" spans="1:1" x14ac:dyDescent="0.25">
      <c r="A324" s="42"/>
    </row>
    <row r="325" spans="1:1" x14ac:dyDescent="0.25">
      <c r="A325" s="42"/>
    </row>
    <row r="326" spans="1:1" x14ac:dyDescent="0.25">
      <c r="A326" s="42"/>
    </row>
    <row r="327" spans="1:1" x14ac:dyDescent="0.25">
      <c r="A327" s="42"/>
    </row>
    <row r="328" spans="1:1" x14ac:dyDescent="0.25">
      <c r="A328" s="42"/>
    </row>
    <row r="329" spans="1:1" x14ac:dyDescent="0.25">
      <c r="A329" s="42"/>
    </row>
    <row r="330" spans="1:1" x14ac:dyDescent="0.25">
      <c r="A330" s="42"/>
    </row>
    <row r="331" spans="1:1" x14ac:dyDescent="0.25">
      <c r="A331" s="42"/>
    </row>
    <row r="332" spans="1:1" x14ac:dyDescent="0.25">
      <c r="A332" s="42"/>
    </row>
    <row r="333" spans="1:1" x14ac:dyDescent="0.25">
      <c r="A333" s="42"/>
    </row>
    <row r="334" spans="1:1" x14ac:dyDescent="0.25">
      <c r="A334" s="42"/>
    </row>
    <row r="335" spans="1:1" x14ac:dyDescent="0.25">
      <c r="A335" s="42"/>
    </row>
    <row r="336" spans="1:1" x14ac:dyDescent="0.25">
      <c r="A336" s="42"/>
    </row>
    <row r="337" spans="1:1" x14ac:dyDescent="0.25">
      <c r="A337" s="42"/>
    </row>
    <row r="338" spans="1:1" x14ac:dyDescent="0.25">
      <c r="A338" s="42"/>
    </row>
    <row r="339" spans="1:1" x14ac:dyDescent="0.25">
      <c r="A339" s="42"/>
    </row>
    <row r="340" spans="1:1" x14ac:dyDescent="0.25">
      <c r="A340" s="42"/>
    </row>
    <row r="341" spans="1:1" x14ac:dyDescent="0.25">
      <c r="A341" s="42"/>
    </row>
    <row r="342" spans="1:1" x14ac:dyDescent="0.25">
      <c r="A342" s="42"/>
    </row>
    <row r="343" spans="1:1" x14ac:dyDescent="0.25">
      <c r="A343" s="42"/>
    </row>
    <row r="344" spans="1:1" x14ac:dyDescent="0.25">
      <c r="A344" s="42"/>
    </row>
    <row r="345" spans="1:1" x14ac:dyDescent="0.25">
      <c r="A345" s="42"/>
    </row>
    <row r="346" spans="1:1" x14ac:dyDescent="0.25">
      <c r="A346" s="42"/>
    </row>
    <row r="347" spans="1:1" x14ac:dyDescent="0.25">
      <c r="A347" s="42"/>
    </row>
    <row r="348" spans="1:1" x14ac:dyDescent="0.25">
      <c r="A348" s="42"/>
    </row>
    <row r="349" spans="1:1" x14ac:dyDescent="0.25">
      <c r="A349" s="42"/>
    </row>
    <row r="350" spans="1:1" x14ac:dyDescent="0.25">
      <c r="A350" s="42"/>
    </row>
    <row r="351" spans="1:1" x14ac:dyDescent="0.25">
      <c r="A351" s="42"/>
    </row>
    <row r="352" spans="1:1" x14ac:dyDescent="0.25">
      <c r="A352" s="42"/>
    </row>
    <row r="353" spans="1:1" x14ac:dyDescent="0.25">
      <c r="A353" s="42"/>
    </row>
    <row r="354" spans="1:1" x14ac:dyDescent="0.25">
      <c r="A354" s="42"/>
    </row>
    <row r="355" spans="1:1" x14ac:dyDescent="0.25">
      <c r="A355" s="42"/>
    </row>
    <row r="356" spans="1:1" x14ac:dyDescent="0.25">
      <c r="A356" s="42"/>
    </row>
    <row r="357" spans="1:1" x14ac:dyDescent="0.25">
      <c r="A357" s="42"/>
    </row>
    <row r="358" spans="1:1" x14ac:dyDescent="0.25">
      <c r="A358" s="42"/>
    </row>
    <row r="359" spans="1:1" x14ac:dyDescent="0.25">
      <c r="A359" s="42"/>
    </row>
    <row r="360" spans="1:1" x14ac:dyDescent="0.25">
      <c r="A360" s="42"/>
    </row>
    <row r="361" spans="1:1" x14ac:dyDescent="0.25">
      <c r="A361" s="42"/>
    </row>
    <row r="362" spans="1:1" x14ac:dyDescent="0.25">
      <c r="A362" s="42"/>
    </row>
    <row r="363" spans="1:1" x14ac:dyDescent="0.25">
      <c r="A363" s="42"/>
    </row>
    <row r="364" spans="1:1" x14ac:dyDescent="0.25">
      <c r="A364" s="42"/>
    </row>
    <row r="365" spans="1:1" x14ac:dyDescent="0.25">
      <c r="A365" s="42"/>
    </row>
    <row r="366" spans="1:1" x14ac:dyDescent="0.25">
      <c r="A366" s="42"/>
    </row>
    <row r="367" spans="1:1" x14ac:dyDescent="0.25">
      <c r="A367" s="42"/>
    </row>
    <row r="368" spans="1:1" x14ac:dyDescent="0.25">
      <c r="A368" s="42"/>
    </row>
    <row r="369" spans="1:1" x14ac:dyDescent="0.25">
      <c r="A369" s="42"/>
    </row>
    <row r="370" spans="1:1" x14ac:dyDescent="0.25">
      <c r="A370" s="42"/>
    </row>
    <row r="371" spans="1:1" x14ac:dyDescent="0.25">
      <c r="A371" s="42"/>
    </row>
    <row r="372" spans="1:1" x14ac:dyDescent="0.25">
      <c r="A372" s="42"/>
    </row>
    <row r="373" spans="1:1" x14ac:dyDescent="0.25">
      <c r="A373" s="42"/>
    </row>
    <row r="374" spans="1:1" x14ac:dyDescent="0.25">
      <c r="A374" s="42"/>
    </row>
    <row r="375" spans="1:1" x14ac:dyDescent="0.25">
      <c r="A375" s="42"/>
    </row>
    <row r="376" spans="1:1" x14ac:dyDescent="0.25">
      <c r="A376" s="42"/>
    </row>
    <row r="377" spans="1:1" x14ac:dyDescent="0.25">
      <c r="A377" s="42"/>
    </row>
    <row r="378" spans="1:1" x14ac:dyDescent="0.25">
      <c r="A378" s="42"/>
    </row>
    <row r="379" spans="1:1" x14ac:dyDescent="0.25">
      <c r="A379" s="42"/>
    </row>
    <row r="380" spans="1:1" x14ac:dyDescent="0.25">
      <c r="A380" s="42"/>
    </row>
    <row r="381" spans="1:1" x14ac:dyDescent="0.25">
      <c r="A381" s="42"/>
    </row>
    <row r="382" spans="1:1" x14ac:dyDescent="0.25">
      <c r="A382" s="42"/>
    </row>
    <row r="383" spans="1:1" x14ac:dyDescent="0.25">
      <c r="A383" s="42"/>
    </row>
    <row r="384" spans="1:1" x14ac:dyDescent="0.25">
      <c r="A384" s="42"/>
    </row>
    <row r="385" spans="1:1" x14ac:dyDescent="0.25">
      <c r="A385" s="42"/>
    </row>
    <row r="386" spans="1:1" x14ac:dyDescent="0.25">
      <c r="A386" s="42"/>
    </row>
    <row r="387" spans="1:1" x14ac:dyDescent="0.25">
      <c r="A387" s="42"/>
    </row>
    <row r="388" spans="1:1" x14ac:dyDescent="0.25">
      <c r="A388" s="42"/>
    </row>
    <row r="389" spans="1:1" x14ac:dyDescent="0.25">
      <c r="A389" s="42"/>
    </row>
    <row r="390" spans="1:1" x14ac:dyDescent="0.25">
      <c r="A390" s="42"/>
    </row>
    <row r="391" spans="1:1" x14ac:dyDescent="0.25">
      <c r="A391" s="42"/>
    </row>
    <row r="392" spans="1:1" x14ac:dyDescent="0.25">
      <c r="A392" s="42"/>
    </row>
    <row r="393" spans="1:1" x14ac:dyDescent="0.25">
      <c r="A393" s="42"/>
    </row>
    <row r="394" spans="1:1" x14ac:dyDescent="0.25">
      <c r="A394" s="42"/>
    </row>
    <row r="395" spans="1:1" x14ac:dyDescent="0.25">
      <c r="A395" s="42"/>
    </row>
    <row r="396" spans="1:1" x14ac:dyDescent="0.25">
      <c r="A396" s="42"/>
    </row>
    <row r="397" spans="1:1" x14ac:dyDescent="0.25">
      <c r="A397" s="42"/>
    </row>
    <row r="398" spans="1:1" x14ac:dyDescent="0.25">
      <c r="A398" s="42"/>
    </row>
    <row r="399" spans="1:1" x14ac:dyDescent="0.25">
      <c r="A399" s="42"/>
    </row>
    <row r="400" spans="1:1" x14ac:dyDescent="0.25">
      <c r="A400" s="42"/>
    </row>
    <row r="401" spans="1:1" x14ac:dyDescent="0.25">
      <c r="A401" s="42"/>
    </row>
    <row r="402" spans="1:1" x14ac:dyDescent="0.25">
      <c r="A402" s="42"/>
    </row>
    <row r="403" spans="1:1" x14ac:dyDescent="0.25">
      <c r="A403" s="42"/>
    </row>
    <row r="404" spans="1:1" x14ac:dyDescent="0.25">
      <c r="A404" s="42"/>
    </row>
    <row r="405" spans="1:1" x14ac:dyDescent="0.25">
      <c r="A405" s="42"/>
    </row>
    <row r="406" spans="1:1" x14ac:dyDescent="0.25">
      <c r="A406" s="42"/>
    </row>
    <row r="407" spans="1:1" x14ac:dyDescent="0.25">
      <c r="A407" s="42"/>
    </row>
    <row r="408" spans="1:1" x14ac:dyDescent="0.25">
      <c r="A408" s="42"/>
    </row>
    <row r="409" spans="1:1" x14ac:dyDescent="0.25">
      <c r="A409" s="42"/>
    </row>
    <row r="410" spans="1:1" x14ac:dyDescent="0.25">
      <c r="A410" s="42"/>
    </row>
    <row r="411" spans="1:1" x14ac:dyDescent="0.25">
      <c r="A411" s="42"/>
    </row>
    <row r="412" spans="1:1" x14ac:dyDescent="0.25">
      <c r="A412" s="42"/>
    </row>
    <row r="413" spans="1:1" x14ac:dyDescent="0.25">
      <c r="A413" s="42"/>
    </row>
    <row r="414" spans="1:1" x14ac:dyDescent="0.25">
      <c r="A414" s="42"/>
    </row>
    <row r="415" spans="1:1" x14ac:dyDescent="0.25">
      <c r="A415" s="42"/>
    </row>
    <row r="416" spans="1:1" x14ac:dyDescent="0.25">
      <c r="A416" s="42"/>
    </row>
    <row r="417" spans="1:1" x14ac:dyDescent="0.25">
      <c r="A417" s="42"/>
    </row>
    <row r="418" spans="1:1" x14ac:dyDescent="0.25">
      <c r="A418" s="42"/>
    </row>
    <row r="419" spans="1:1" x14ac:dyDescent="0.25">
      <c r="A419" s="42"/>
    </row>
    <row r="420" spans="1:1" x14ac:dyDescent="0.25">
      <c r="A420" s="42"/>
    </row>
    <row r="421" spans="1:1" x14ac:dyDescent="0.25">
      <c r="A421" s="42"/>
    </row>
    <row r="422" spans="1:1" x14ac:dyDescent="0.25">
      <c r="A422" s="42"/>
    </row>
    <row r="423" spans="1:1" x14ac:dyDescent="0.25">
      <c r="A423" s="42"/>
    </row>
    <row r="424" spans="1:1" x14ac:dyDescent="0.25">
      <c r="A424" s="42"/>
    </row>
    <row r="425" spans="1:1" x14ac:dyDescent="0.25">
      <c r="A425" s="42"/>
    </row>
    <row r="426" spans="1:1" x14ac:dyDescent="0.25">
      <c r="A426" s="42"/>
    </row>
    <row r="427" spans="1:1" x14ac:dyDescent="0.25">
      <c r="A427" s="42"/>
    </row>
    <row r="428" spans="1:1" x14ac:dyDescent="0.25">
      <c r="A428" s="42"/>
    </row>
    <row r="429" spans="1:1" x14ac:dyDescent="0.25">
      <c r="A429" s="42"/>
    </row>
    <row r="430" spans="1:1" x14ac:dyDescent="0.25">
      <c r="A430" s="42"/>
    </row>
    <row r="431" spans="1:1" x14ac:dyDescent="0.25">
      <c r="A431" s="42"/>
    </row>
    <row r="432" spans="1:1" x14ac:dyDescent="0.25">
      <c r="A432" s="42"/>
    </row>
    <row r="433" spans="1:1" x14ac:dyDescent="0.25">
      <c r="A433" s="42"/>
    </row>
    <row r="434" spans="1:1" x14ac:dyDescent="0.25">
      <c r="A434" s="42"/>
    </row>
    <row r="435" spans="1:1" x14ac:dyDescent="0.25">
      <c r="A435" s="42"/>
    </row>
    <row r="436" spans="1:1" x14ac:dyDescent="0.25">
      <c r="A436" s="42"/>
    </row>
    <row r="437" spans="1:1" x14ac:dyDescent="0.25">
      <c r="A437" s="42"/>
    </row>
    <row r="438" spans="1:1" x14ac:dyDescent="0.25">
      <c r="A438" s="42"/>
    </row>
    <row r="439" spans="1:1" x14ac:dyDescent="0.25">
      <c r="A439" s="42"/>
    </row>
    <row r="440" spans="1:1" x14ac:dyDescent="0.25">
      <c r="A440" s="42"/>
    </row>
    <row r="441" spans="1:1" x14ac:dyDescent="0.25">
      <c r="A441" s="42"/>
    </row>
    <row r="442" spans="1:1" x14ac:dyDescent="0.25">
      <c r="A442" s="42"/>
    </row>
    <row r="443" spans="1:1" x14ac:dyDescent="0.25">
      <c r="A443" s="42"/>
    </row>
    <row r="444" spans="1:1" x14ac:dyDescent="0.25">
      <c r="A444" s="42"/>
    </row>
    <row r="445" spans="1:1" x14ac:dyDescent="0.25">
      <c r="A445" s="42"/>
    </row>
    <row r="446" spans="1:1" x14ac:dyDescent="0.25">
      <c r="A446" s="42"/>
    </row>
    <row r="447" spans="1:1" x14ac:dyDescent="0.25">
      <c r="A447" s="42"/>
    </row>
    <row r="448" spans="1:1" x14ac:dyDescent="0.25">
      <c r="A448" s="42"/>
    </row>
    <row r="449" spans="1:1" x14ac:dyDescent="0.25">
      <c r="A449" s="42"/>
    </row>
    <row r="450" spans="1:1" x14ac:dyDescent="0.25">
      <c r="A450" s="42"/>
    </row>
    <row r="451" spans="1:1" x14ac:dyDescent="0.25">
      <c r="A451" s="42"/>
    </row>
    <row r="452" spans="1:1" x14ac:dyDescent="0.25">
      <c r="A452" s="42"/>
    </row>
    <row r="453" spans="1:1" x14ac:dyDescent="0.25">
      <c r="A453" s="42"/>
    </row>
    <row r="454" spans="1:1" x14ac:dyDescent="0.25">
      <c r="A454" s="42"/>
    </row>
    <row r="455" spans="1:1" x14ac:dyDescent="0.25">
      <c r="A455" s="42"/>
    </row>
    <row r="456" spans="1:1" x14ac:dyDescent="0.25">
      <c r="A456" s="42"/>
    </row>
    <row r="457" spans="1:1" x14ac:dyDescent="0.25">
      <c r="A457" s="42"/>
    </row>
    <row r="458" spans="1:1" x14ac:dyDescent="0.25">
      <c r="A458" s="42"/>
    </row>
    <row r="459" spans="1:1" x14ac:dyDescent="0.25">
      <c r="A459" s="42"/>
    </row>
    <row r="460" spans="1:1" x14ac:dyDescent="0.25">
      <c r="A460" s="42"/>
    </row>
    <row r="461" spans="1:1" x14ac:dyDescent="0.25">
      <c r="A461" s="42"/>
    </row>
    <row r="462" spans="1:1" x14ac:dyDescent="0.25">
      <c r="A462" s="42"/>
    </row>
    <row r="463" spans="1:1" x14ac:dyDescent="0.25">
      <c r="A463" s="42"/>
    </row>
    <row r="464" spans="1:1" x14ac:dyDescent="0.25">
      <c r="A464" s="42"/>
    </row>
    <row r="465" spans="1:1" x14ac:dyDescent="0.25">
      <c r="A465" s="42"/>
    </row>
    <row r="466" spans="1:1" x14ac:dyDescent="0.25">
      <c r="A466" s="42"/>
    </row>
    <row r="467" spans="1:1" x14ac:dyDescent="0.25">
      <c r="A467" s="42"/>
    </row>
    <row r="468" spans="1:1" x14ac:dyDescent="0.25">
      <c r="A468" s="42"/>
    </row>
    <row r="469" spans="1:1" x14ac:dyDescent="0.25">
      <c r="A469" s="42"/>
    </row>
    <row r="470" spans="1:1" x14ac:dyDescent="0.25">
      <c r="A470" s="42"/>
    </row>
    <row r="471" spans="1:1" x14ac:dyDescent="0.25">
      <c r="A471" s="42"/>
    </row>
    <row r="472" spans="1:1" x14ac:dyDescent="0.25">
      <c r="A472" s="42"/>
    </row>
    <row r="473" spans="1:1" x14ac:dyDescent="0.25">
      <c r="A473" s="42"/>
    </row>
    <row r="474" spans="1:1" x14ac:dyDescent="0.25">
      <c r="A474" s="42"/>
    </row>
    <row r="475" spans="1:1" x14ac:dyDescent="0.25">
      <c r="A475" s="42"/>
    </row>
    <row r="476" spans="1:1" x14ac:dyDescent="0.25">
      <c r="A476" s="42"/>
    </row>
    <row r="477" spans="1:1" x14ac:dyDescent="0.25">
      <c r="A477" s="42"/>
    </row>
    <row r="478" spans="1:1" x14ac:dyDescent="0.25">
      <c r="A478" s="42"/>
    </row>
    <row r="479" spans="1:1" x14ac:dyDescent="0.25">
      <c r="A479" s="42"/>
    </row>
    <row r="480" spans="1:1" x14ac:dyDescent="0.25">
      <c r="A480" s="42"/>
    </row>
    <row r="481" spans="1:1" x14ac:dyDescent="0.25">
      <c r="A481" s="42"/>
    </row>
    <row r="482" spans="1:1" x14ac:dyDescent="0.25">
      <c r="A482" s="42"/>
    </row>
    <row r="483" spans="1:1" x14ac:dyDescent="0.25">
      <c r="A483" s="42"/>
    </row>
    <row r="484" spans="1:1" x14ac:dyDescent="0.25">
      <c r="A484" s="42"/>
    </row>
    <row r="485" spans="1:1" x14ac:dyDescent="0.25">
      <c r="A485" s="42"/>
    </row>
    <row r="486" spans="1:1" x14ac:dyDescent="0.25">
      <c r="A486" s="42"/>
    </row>
    <row r="487" spans="1:1" x14ac:dyDescent="0.25">
      <c r="A487" s="42"/>
    </row>
    <row r="488" spans="1:1" x14ac:dyDescent="0.25">
      <c r="A488" s="42"/>
    </row>
    <row r="489" spans="1:1" x14ac:dyDescent="0.25">
      <c r="A489" s="42"/>
    </row>
    <row r="490" spans="1:1" x14ac:dyDescent="0.25">
      <c r="A490" s="42"/>
    </row>
    <row r="491" spans="1:1" x14ac:dyDescent="0.25">
      <c r="A491" s="42"/>
    </row>
    <row r="492" spans="1:1" x14ac:dyDescent="0.25">
      <c r="A492" s="42"/>
    </row>
    <row r="493" spans="1:1" x14ac:dyDescent="0.25">
      <c r="A493" s="42"/>
    </row>
    <row r="494" spans="1:1" x14ac:dyDescent="0.25">
      <c r="A494" s="42"/>
    </row>
    <row r="495" spans="1:1" x14ac:dyDescent="0.25">
      <c r="A495" s="42"/>
    </row>
    <row r="496" spans="1:1" x14ac:dyDescent="0.25">
      <c r="A496" s="42"/>
    </row>
    <row r="497" spans="1:1" x14ac:dyDescent="0.25">
      <c r="A497" s="42"/>
    </row>
    <row r="498" spans="1:1" x14ac:dyDescent="0.25">
      <c r="A498" s="42"/>
    </row>
    <row r="499" spans="1:1" x14ac:dyDescent="0.25">
      <c r="A499" s="42"/>
    </row>
    <row r="500" spans="1:1" x14ac:dyDescent="0.25">
      <c r="A500" s="42"/>
    </row>
    <row r="501" spans="1:1" x14ac:dyDescent="0.25">
      <c r="A501" s="42"/>
    </row>
    <row r="502" spans="1:1" x14ac:dyDescent="0.25">
      <c r="A502" s="42"/>
    </row>
    <row r="503" spans="1:1" x14ac:dyDescent="0.25">
      <c r="A503" s="42"/>
    </row>
    <row r="504" spans="1:1" x14ac:dyDescent="0.25">
      <c r="A504" s="42"/>
    </row>
    <row r="505" spans="1:1" x14ac:dyDescent="0.25">
      <c r="A505" s="42"/>
    </row>
    <row r="506" spans="1:1" x14ac:dyDescent="0.25">
      <c r="A506" s="42"/>
    </row>
    <row r="507" spans="1:1" x14ac:dyDescent="0.25">
      <c r="A507" s="42"/>
    </row>
    <row r="508" spans="1:1" x14ac:dyDescent="0.25">
      <c r="A508" s="42"/>
    </row>
    <row r="509" spans="1:1" x14ac:dyDescent="0.25">
      <c r="A509" s="42"/>
    </row>
    <row r="510" spans="1:1" x14ac:dyDescent="0.25">
      <c r="A510" s="42"/>
    </row>
    <row r="511" spans="1:1" x14ac:dyDescent="0.25">
      <c r="A511" s="42"/>
    </row>
    <row r="512" spans="1:1" x14ac:dyDescent="0.25">
      <c r="A512" s="42"/>
    </row>
    <row r="513" spans="1:1" x14ac:dyDescent="0.25">
      <c r="A513" s="42"/>
    </row>
    <row r="514" spans="1:1" x14ac:dyDescent="0.25">
      <c r="A514" s="42"/>
    </row>
    <row r="515" spans="1:1" x14ac:dyDescent="0.25">
      <c r="A515" s="42"/>
    </row>
    <row r="516" spans="1:1" x14ac:dyDescent="0.25">
      <c r="A516" s="42"/>
    </row>
    <row r="517" spans="1:1" x14ac:dyDescent="0.25">
      <c r="A517" s="42"/>
    </row>
    <row r="518" spans="1:1" x14ac:dyDescent="0.25">
      <c r="A518" s="42"/>
    </row>
    <row r="519" spans="1:1" x14ac:dyDescent="0.25">
      <c r="A519" s="42"/>
    </row>
    <row r="520" spans="1:1" x14ac:dyDescent="0.25">
      <c r="A520" s="42"/>
    </row>
    <row r="521" spans="1:1" x14ac:dyDescent="0.25">
      <c r="A521" s="42"/>
    </row>
    <row r="522" spans="1:1" x14ac:dyDescent="0.25">
      <c r="A522" s="42"/>
    </row>
    <row r="523" spans="1:1" x14ac:dyDescent="0.25">
      <c r="A523" s="42"/>
    </row>
    <row r="524" spans="1:1" x14ac:dyDescent="0.25">
      <c r="A524" s="42"/>
    </row>
    <row r="525" spans="1:1" x14ac:dyDescent="0.25">
      <c r="A525" s="42"/>
    </row>
    <row r="526" spans="1:1" x14ac:dyDescent="0.25">
      <c r="A526" s="42"/>
    </row>
    <row r="527" spans="1:1" x14ac:dyDescent="0.25">
      <c r="A527" s="42"/>
    </row>
    <row r="528" spans="1:1" x14ac:dyDescent="0.25">
      <c r="A528" s="42"/>
    </row>
    <row r="529" spans="1:1" x14ac:dyDescent="0.25">
      <c r="A529" s="42"/>
    </row>
    <row r="530" spans="1:1" x14ac:dyDescent="0.25">
      <c r="A530" s="42"/>
    </row>
    <row r="531" spans="1:1" x14ac:dyDescent="0.25">
      <c r="A531" s="42"/>
    </row>
    <row r="532" spans="1:1" x14ac:dyDescent="0.25">
      <c r="A532" s="42"/>
    </row>
    <row r="533" spans="1:1" x14ac:dyDescent="0.25">
      <c r="A533" s="42"/>
    </row>
    <row r="534" spans="1:1" x14ac:dyDescent="0.25">
      <c r="A534" s="42"/>
    </row>
    <row r="535" spans="1:1" x14ac:dyDescent="0.25">
      <c r="A535" s="42"/>
    </row>
    <row r="536" spans="1:1" x14ac:dyDescent="0.25">
      <c r="A536" s="42"/>
    </row>
    <row r="537" spans="1:1" x14ac:dyDescent="0.25">
      <c r="A537" s="42"/>
    </row>
    <row r="538" spans="1:1" x14ac:dyDescent="0.25">
      <c r="A538" s="42"/>
    </row>
    <row r="539" spans="1:1" x14ac:dyDescent="0.25">
      <c r="A539" s="42"/>
    </row>
    <row r="540" spans="1:1" x14ac:dyDescent="0.25">
      <c r="A540" s="42"/>
    </row>
    <row r="541" spans="1:1" x14ac:dyDescent="0.25">
      <c r="A541" s="42"/>
    </row>
    <row r="542" spans="1:1" x14ac:dyDescent="0.25">
      <c r="A542" s="42"/>
    </row>
    <row r="543" spans="1:1" x14ac:dyDescent="0.25">
      <c r="A543" s="42"/>
    </row>
    <row r="544" spans="1:1" x14ac:dyDescent="0.25">
      <c r="A544" s="42"/>
    </row>
    <row r="545" spans="1:1" x14ac:dyDescent="0.25">
      <c r="A545" s="42"/>
    </row>
    <row r="546" spans="1:1" x14ac:dyDescent="0.25">
      <c r="A546" s="42"/>
    </row>
    <row r="547" spans="1:1" x14ac:dyDescent="0.25">
      <c r="A547" s="42"/>
    </row>
    <row r="548" spans="1:1" x14ac:dyDescent="0.25">
      <c r="A548" s="42"/>
    </row>
    <row r="549" spans="1:1" x14ac:dyDescent="0.25">
      <c r="A549" s="42"/>
    </row>
    <row r="550" spans="1:1" x14ac:dyDescent="0.25">
      <c r="A550" s="42"/>
    </row>
    <row r="551" spans="1:1" x14ac:dyDescent="0.25">
      <c r="A551" s="42"/>
    </row>
    <row r="552" spans="1:1" x14ac:dyDescent="0.25">
      <c r="A552" s="42"/>
    </row>
    <row r="553" spans="1:1" x14ac:dyDescent="0.25">
      <c r="A553" s="42"/>
    </row>
    <row r="554" spans="1:1" x14ac:dyDescent="0.25">
      <c r="A554" s="42"/>
    </row>
    <row r="555" spans="1:1" x14ac:dyDescent="0.25">
      <c r="A555" s="42"/>
    </row>
    <row r="556" spans="1:1" x14ac:dyDescent="0.25">
      <c r="A556" s="42"/>
    </row>
    <row r="557" spans="1:1" x14ac:dyDescent="0.25">
      <c r="A557" s="42"/>
    </row>
    <row r="558" spans="1:1" x14ac:dyDescent="0.25">
      <c r="A558" s="42"/>
    </row>
    <row r="559" spans="1:1" x14ac:dyDescent="0.25">
      <c r="A559" s="42"/>
    </row>
    <row r="560" spans="1:1" x14ac:dyDescent="0.25">
      <c r="A560" s="42"/>
    </row>
    <row r="561" spans="1:1" x14ac:dyDescent="0.25">
      <c r="A561" s="42"/>
    </row>
    <row r="562" spans="1:1" x14ac:dyDescent="0.25">
      <c r="A562" s="42"/>
    </row>
    <row r="563" spans="1:1" x14ac:dyDescent="0.25">
      <c r="A563" s="42"/>
    </row>
    <row r="564" spans="1:1" x14ac:dyDescent="0.25">
      <c r="A564" s="42"/>
    </row>
    <row r="565" spans="1:1" x14ac:dyDescent="0.25">
      <c r="A565" s="42"/>
    </row>
    <row r="566" spans="1:1" x14ac:dyDescent="0.25">
      <c r="A566" s="42"/>
    </row>
    <row r="567" spans="1:1" x14ac:dyDescent="0.25">
      <c r="A567" s="42"/>
    </row>
    <row r="568" spans="1:1" x14ac:dyDescent="0.25">
      <c r="A568" s="42"/>
    </row>
    <row r="569" spans="1:1" x14ac:dyDescent="0.25">
      <c r="A569" s="42"/>
    </row>
    <row r="570" spans="1:1" x14ac:dyDescent="0.25">
      <c r="A570" s="42"/>
    </row>
    <row r="571" spans="1:1" x14ac:dyDescent="0.25">
      <c r="A571" s="42"/>
    </row>
    <row r="572" spans="1:1" x14ac:dyDescent="0.25">
      <c r="A572" s="42"/>
    </row>
    <row r="573" spans="1:1" x14ac:dyDescent="0.25">
      <c r="A573" s="42"/>
    </row>
    <row r="574" spans="1:1" x14ac:dyDescent="0.25">
      <c r="A574" s="42"/>
    </row>
    <row r="575" spans="1:1" x14ac:dyDescent="0.25">
      <c r="A575" s="42"/>
    </row>
    <row r="576" spans="1:1" x14ac:dyDescent="0.25">
      <c r="A576" s="42"/>
    </row>
    <row r="577" spans="1:1" x14ac:dyDescent="0.25">
      <c r="A577" s="42"/>
    </row>
    <row r="578" spans="1:1" x14ac:dyDescent="0.25">
      <c r="A578" s="42"/>
    </row>
    <row r="579" spans="1:1" x14ac:dyDescent="0.25">
      <c r="A579" s="42"/>
    </row>
    <row r="580" spans="1:1" x14ac:dyDescent="0.25">
      <c r="A580" s="42"/>
    </row>
    <row r="581" spans="1:1" x14ac:dyDescent="0.25">
      <c r="A581" s="42"/>
    </row>
    <row r="582" spans="1:1" x14ac:dyDescent="0.25">
      <c r="A582" s="42"/>
    </row>
    <row r="583" spans="1:1" x14ac:dyDescent="0.25">
      <c r="A583" s="42"/>
    </row>
    <row r="584" spans="1:1" x14ac:dyDescent="0.25">
      <c r="A584" s="42"/>
    </row>
    <row r="585" spans="1:1" x14ac:dyDescent="0.25">
      <c r="A585" s="42"/>
    </row>
    <row r="586" spans="1:1" x14ac:dyDescent="0.25">
      <c r="A586" s="42"/>
    </row>
    <row r="587" spans="1:1" x14ac:dyDescent="0.25">
      <c r="A587" s="42"/>
    </row>
    <row r="588" spans="1:1" x14ac:dyDescent="0.25">
      <c r="A588" s="42"/>
    </row>
    <row r="589" spans="1:1" x14ac:dyDescent="0.25">
      <c r="A589" s="42"/>
    </row>
    <row r="590" spans="1:1" x14ac:dyDescent="0.25">
      <c r="A590" s="42"/>
    </row>
    <row r="591" spans="1:1" x14ac:dyDescent="0.25">
      <c r="A591" s="42"/>
    </row>
    <row r="592" spans="1:1" x14ac:dyDescent="0.25">
      <c r="A592" s="42"/>
    </row>
    <row r="593" spans="1:1" x14ac:dyDescent="0.25">
      <c r="A593" s="42"/>
    </row>
    <row r="594" spans="1:1" x14ac:dyDescent="0.25">
      <c r="A594" s="42"/>
    </row>
    <row r="595" spans="1:1" x14ac:dyDescent="0.25">
      <c r="A595" s="42"/>
    </row>
    <row r="596" spans="1:1" x14ac:dyDescent="0.25">
      <c r="A596" s="42"/>
    </row>
    <row r="597" spans="1:1" x14ac:dyDescent="0.25">
      <c r="A597" s="42"/>
    </row>
    <row r="598" spans="1:1" x14ac:dyDescent="0.25">
      <c r="A598" s="42"/>
    </row>
    <row r="599" spans="1:1" x14ac:dyDescent="0.25">
      <c r="A599" s="42"/>
    </row>
    <row r="600" spans="1:1" x14ac:dyDescent="0.25">
      <c r="A600" s="42"/>
    </row>
    <row r="601" spans="1:1" x14ac:dyDescent="0.25">
      <c r="A601" s="42"/>
    </row>
    <row r="602" spans="1:1" x14ac:dyDescent="0.25">
      <c r="A602" s="42"/>
    </row>
    <row r="603" spans="1:1" x14ac:dyDescent="0.25">
      <c r="A603" s="42"/>
    </row>
    <row r="604" spans="1:1" x14ac:dyDescent="0.25">
      <c r="A604" s="42"/>
    </row>
    <row r="605" spans="1:1" x14ac:dyDescent="0.25">
      <c r="A605" s="42"/>
    </row>
    <row r="606" spans="1:1" x14ac:dyDescent="0.25">
      <c r="A606" s="42"/>
    </row>
    <row r="607" spans="1:1" x14ac:dyDescent="0.25">
      <c r="A607" s="42"/>
    </row>
    <row r="608" spans="1:1" x14ac:dyDescent="0.25">
      <c r="A608" s="42"/>
    </row>
    <row r="609" spans="1:1" x14ac:dyDescent="0.25">
      <c r="A609" s="42"/>
    </row>
    <row r="610" spans="1:1" x14ac:dyDescent="0.25">
      <c r="A610" s="42"/>
    </row>
    <row r="611" spans="1:1" x14ac:dyDescent="0.25">
      <c r="A611" s="42"/>
    </row>
    <row r="612" spans="1:1" x14ac:dyDescent="0.25">
      <c r="A612" s="42"/>
    </row>
    <row r="613" spans="1:1" x14ac:dyDescent="0.25">
      <c r="A613" s="42"/>
    </row>
    <row r="614" spans="1:1" x14ac:dyDescent="0.25">
      <c r="A614" s="42"/>
    </row>
    <row r="615" spans="1:1" x14ac:dyDescent="0.25">
      <c r="A615" s="42"/>
    </row>
    <row r="616" spans="1:1" x14ac:dyDescent="0.25">
      <c r="A616" s="42"/>
    </row>
    <row r="617" spans="1:1" x14ac:dyDescent="0.25">
      <c r="A617" s="42"/>
    </row>
    <row r="618" spans="1:1" x14ac:dyDescent="0.25">
      <c r="A618" s="42"/>
    </row>
    <row r="619" spans="1:1" x14ac:dyDescent="0.25">
      <c r="A619" s="42"/>
    </row>
    <row r="620" spans="1:1" x14ac:dyDescent="0.25">
      <c r="A620" s="42"/>
    </row>
    <row r="621" spans="1:1" x14ac:dyDescent="0.25">
      <c r="A621" s="42"/>
    </row>
    <row r="622" spans="1:1" x14ac:dyDescent="0.25">
      <c r="A622" s="42"/>
    </row>
    <row r="623" spans="1:1" x14ac:dyDescent="0.25">
      <c r="A623" s="42"/>
    </row>
    <row r="624" spans="1:1" x14ac:dyDescent="0.25">
      <c r="A624" s="42"/>
    </row>
    <row r="625" spans="1:1" x14ac:dyDescent="0.25">
      <c r="A625" s="42"/>
    </row>
    <row r="626" spans="1:1" x14ac:dyDescent="0.25">
      <c r="A626" s="42"/>
    </row>
    <row r="627" spans="1:1" x14ac:dyDescent="0.25">
      <c r="A627" s="42"/>
    </row>
    <row r="628" spans="1:1" x14ac:dyDescent="0.25">
      <c r="A628" s="42"/>
    </row>
    <row r="629" spans="1:1" x14ac:dyDescent="0.25">
      <c r="A629" s="42"/>
    </row>
    <row r="630" spans="1:1" x14ac:dyDescent="0.25">
      <c r="A630" s="42"/>
    </row>
    <row r="631" spans="1:1" x14ac:dyDescent="0.25">
      <c r="A631" s="42"/>
    </row>
    <row r="632" spans="1:1" x14ac:dyDescent="0.25">
      <c r="A632" s="42"/>
    </row>
    <row r="633" spans="1:1" x14ac:dyDescent="0.25">
      <c r="A633" s="42"/>
    </row>
    <row r="634" spans="1:1" x14ac:dyDescent="0.25">
      <c r="A634" s="42"/>
    </row>
    <row r="635" spans="1:1" x14ac:dyDescent="0.25">
      <c r="A635" s="42"/>
    </row>
    <row r="636" spans="1:1" x14ac:dyDescent="0.25">
      <c r="A636" s="42"/>
    </row>
    <row r="637" spans="1:1" x14ac:dyDescent="0.25">
      <c r="A637" s="42"/>
    </row>
    <row r="638" spans="1:1" x14ac:dyDescent="0.25">
      <c r="A638" s="42"/>
    </row>
    <row r="639" spans="1:1" x14ac:dyDescent="0.25">
      <c r="A639" s="42"/>
    </row>
    <row r="640" spans="1:1" x14ac:dyDescent="0.25">
      <c r="A640" s="42"/>
    </row>
    <row r="641" spans="1:1" x14ac:dyDescent="0.25">
      <c r="A641" s="42"/>
    </row>
    <row r="642" spans="1:1" x14ac:dyDescent="0.25">
      <c r="A642" s="42"/>
    </row>
    <row r="643" spans="1:1" x14ac:dyDescent="0.25">
      <c r="A643" s="42"/>
    </row>
    <row r="644" spans="1:1" x14ac:dyDescent="0.25">
      <c r="A644" s="42"/>
    </row>
    <row r="645" spans="1:1" x14ac:dyDescent="0.25">
      <c r="A645" s="42"/>
    </row>
    <row r="646" spans="1:1" x14ac:dyDescent="0.25">
      <c r="A646" s="42"/>
    </row>
    <row r="647" spans="1:1" x14ac:dyDescent="0.25">
      <c r="A647" s="42"/>
    </row>
    <row r="648" spans="1:1" x14ac:dyDescent="0.25">
      <c r="A648" s="42"/>
    </row>
    <row r="649" spans="1:1" x14ac:dyDescent="0.25">
      <c r="A649" s="42"/>
    </row>
    <row r="650" spans="1:1" x14ac:dyDescent="0.25">
      <c r="A650" s="42"/>
    </row>
    <row r="651" spans="1:1" x14ac:dyDescent="0.25">
      <c r="A651" s="42"/>
    </row>
    <row r="652" spans="1:1" x14ac:dyDescent="0.25">
      <c r="A652" s="42"/>
    </row>
    <row r="653" spans="1:1" x14ac:dyDescent="0.25">
      <c r="A653" s="42"/>
    </row>
    <row r="654" spans="1:1" x14ac:dyDescent="0.25">
      <c r="A654" s="42"/>
    </row>
    <row r="655" spans="1:1" x14ac:dyDescent="0.25">
      <c r="A655" s="42"/>
    </row>
    <row r="656" spans="1:1" x14ac:dyDescent="0.25">
      <c r="A656" s="42"/>
    </row>
    <row r="657" spans="1:1" x14ac:dyDescent="0.25">
      <c r="A657" s="42"/>
    </row>
    <row r="658" spans="1:1" x14ac:dyDescent="0.25">
      <c r="A658" s="42"/>
    </row>
    <row r="659" spans="1:1" x14ac:dyDescent="0.25">
      <c r="A659" s="42"/>
    </row>
    <row r="660" spans="1:1" x14ac:dyDescent="0.25">
      <c r="A660" s="42"/>
    </row>
    <row r="661" spans="1:1" x14ac:dyDescent="0.25">
      <c r="A661" s="42"/>
    </row>
    <row r="662" spans="1:1" x14ac:dyDescent="0.25">
      <c r="A662" s="42"/>
    </row>
    <row r="663" spans="1:1" x14ac:dyDescent="0.25">
      <c r="A663" s="42"/>
    </row>
    <row r="664" spans="1:1" x14ac:dyDescent="0.25">
      <c r="A664" s="42"/>
    </row>
    <row r="665" spans="1:1" x14ac:dyDescent="0.25">
      <c r="A665" s="42"/>
    </row>
    <row r="666" spans="1:1" x14ac:dyDescent="0.25">
      <c r="A666" s="42"/>
    </row>
    <row r="667" spans="1:1" x14ac:dyDescent="0.25">
      <c r="A667" s="42"/>
    </row>
    <row r="668" spans="1:1" x14ac:dyDescent="0.25">
      <c r="A668" s="42"/>
    </row>
    <row r="669" spans="1:1" x14ac:dyDescent="0.25">
      <c r="A669" s="42"/>
    </row>
    <row r="670" spans="1:1" x14ac:dyDescent="0.25">
      <c r="A670" s="42"/>
    </row>
    <row r="671" spans="1:1" x14ac:dyDescent="0.25">
      <c r="A671" s="42"/>
    </row>
    <row r="672" spans="1:1" x14ac:dyDescent="0.25">
      <c r="A672" s="42"/>
    </row>
    <row r="673" spans="1:1" x14ac:dyDescent="0.25">
      <c r="A673" s="42"/>
    </row>
    <row r="674" spans="1:1" x14ac:dyDescent="0.25">
      <c r="A674" s="42"/>
    </row>
    <row r="675" spans="1:1" x14ac:dyDescent="0.25">
      <c r="A675" s="42"/>
    </row>
    <row r="676" spans="1:1" x14ac:dyDescent="0.25">
      <c r="A676" s="42"/>
    </row>
    <row r="677" spans="1:1" x14ac:dyDescent="0.25">
      <c r="A677" s="42"/>
    </row>
    <row r="678" spans="1:1" x14ac:dyDescent="0.25">
      <c r="A678" s="42"/>
    </row>
    <row r="679" spans="1:1" x14ac:dyDescent="0.25">
      <c r="A679" s="42"/>
    </row>
    <row r="680" spans="1:1" x14ac:dyDescent="0.25">
      <c r="A680" s="42"/>
    </row>
    <row r="681" spans="1:1" x14ac:dyDescent="0.25">
      <c r="A681" s="42"/>
    </row>
    <row r="682" spans="1:1" x14ac:dyDescent="0.25">
      <c r="A682" s="42"/>
    </row>
    <row r="683" spans="1:1" x14ac:dyDescent="0.25">
      <c r="A683" s="42"/>
    </row>
    <row r="684" spans="1:1" x14ac:dyDescent="0.25">
      <c r="A684" s="42"/>
    </row>
    <row r="685" spans="1:1" x14ac:dyDescent="0.25">
      <c r="A685" s="42"/>
    </row>
    <row r="686" spans="1:1" x14ac:dyDescent="0.25">
      <c r="A686" s="42"/>
    </row>
    <row r="687" spans="1:1" x14ac:dyDescent="0.25">
      <c r="A687" s="42"/>
    </row>
    <row r="688" spans="1:1" x14ac:dyDescent="0.25">
      <c r="A688" s="42"/>
    </row>
    <row r="689" spans="1:1" x14ac:dyDescent="0.25">
      <c r="A689" s="42"/>
    </row>
    <row r="690" spans="1:1" x14ac:dyDescent="0.25">
      <c r="A690" s="42"/>
    </row>
    <row r="691" spans="1:1" x14ac:dyDescent="0.25">
      <c r="A691" s="42"/>
    </row>
    <row r="692" spans="1:1" x14ac:dyDescent="0.25">
      <c r="A692" s="42"/>
    </row>
    <row r="693" spans="1:1" x14ac:dyDescent="0.25">
      <c r="A693" s="42"/>
    </row>
    <row r="694" spans="1:1" x14ac:dyDescent="0.25">
      <c r="A694" s="42"/>
    </row>
    <row r="695" spans="1:1" x14ac:dyDescent="0.25">
      <c r="A695" s="42"/>
    </row>
    <row r="696" spans="1:1" x14ac:dyDescent="0.25">
      <c r="A696" s="42"/>
    </row>
    <row r="697" spans="1:1" x14ac:dyDescent="0.25">
      <c r="A697" s="42"/>
    </row>
    <row r="698" spans="1:1" x14ac:dyDescent="0.25">
      <c r="A698" s="42"/>
    </row>
    <row r="699" spans="1:1" x14ac:dyDescent="0.25">
      <c r="A699" s="42"/>
    </row>
    <row r="700" spans="1:1" x14ac:dyDescent="0.25">
      <c r="A700" s="42"/>
    </row>
    <row r="701" spans="1:1" x14ac:dyDescent="0.25">
      <c r="A701" s="42"/>
    </row>
    <row r="702" spans="1:1" x14ac:dyDescent="0.25">
      <c r="A702" s="42"/>
    </row>
    <row r="703" spans="1:1" x14ac:dyDescent="0.25">
      <c r="A703" s="42"/>
    </row>
    <row r="704" spans="1:1" x14ac:dyDescent="0.25">
      <c r="A704" s="42"/>
    </row>
    <row r="705" spans="1:1" x14ac:dyDescent="0.25">
      <c r="A705" s="42"/>
    </row>
    <row r="706" spans="1:1" x14ac:dyDescent="0.25">
      <c r="A706" s="42"/>
    </row>
    <row r="707" spans="1:1" x14ac:dyDescent="0.25">
      <c r="A707" s="42"/>
    </row>
    <row r="708" spans="1:1" x14ac:dyDescent="0.25">
      <c r="A708" s="42"/>
    </row>
    <row r="709" spans="1:1" x14ac:dyDescent="0.25">
      <c r="A709" s="42"/>
    </row>
    <row r="710" spans="1:1" x14ac:dyDescent="0.25">
      <c r="A710" s="42"/>
    </row>
    <row r="711" spans="1:1" x14ac:dyDescent="0.25">
      <c r="A711" s="42"/>
    </row>
    <row r="712" spans="1:1" x14ac:dyDescent="0.25">
      <c r="A712" s="42"/>
    </row>
    <row r="713" spans="1:1" x14ac:dyDescent="0.25">
      <c r="A713" s="42"/>
    </row>
    <row r="714" spans="1:1" x14ac:dyDescent="0.25">
      <c r="A714" s="42"/>
    </row>
    <row r="715" spans="1:1" x14ac:dyDescent="0.25">
      <c r="A715" s="42"/>
    </row>
    <row r="716" spans="1:1" x14ac:dyDescent="0.25">
      <c r="A716" s="42"/>
    </row>
    <row r="717" spans="1:1" x14ac:dyDescent="0.25">
      <c r="A717" s="42"/>
    </row>
    <row r="718" spans="1:1" x14ac:dyDescent="0.25">
      <c r="A718" s="42"/>
    </row>
    <row r="719" spans="1:1" x14ac:dyDescent="0.25">
      <c r="A719" s="42"/>
    </row>
    <row r="720" spans="1:1" x14ac:dyDescent="0.25">
      <c r="A720" s="42"/>
    </row>
    <row r="721" spans="1:1" x14ac:dyDescent="0.25">
      <c r="A721" s="42"/>
    </row>
    <row r="722" spans="1:1" x14ac:dyDescent="0.25">
      <c r="A722" s="42"/>
    </row>
    <row r="723" spans="1:1" x14ac:dyDescent="0.25">
      <c r="A723" s="42"/>
    </row>
    <row r="724" spans="1:1" x14ac:dyDescent="0.25">
      <c r="A724" s="42"/>
    </row>
    <row r="725" spans="1:1" x14ac:dyDescent="0.25">
      <c r="A725" s="42"/>
    </row>
    <row r="726" spans="1:1" x14ac:dyDescent="0.25">
      <c r="A726" s="42"/>
    </row>
    <row r="727" spans="1:1" x14ac:dyDescent="0.25">
      <c r="A727" s="42"/>
    </row>
    <row r="728" spans="1:1" x14ac:dyDescent="0.25">
      <c r="A728" s="42"/>
    </row>
    <row r="729" spans="1:1" x14ac:dyDescent="0.25">
      <c r="A729" s="42"/>
    </row>
    <row r="730" spans="1:1" x14ac:dyDescent="0.25">
      <c r="A730" s="42"/>
    </row>
    <row r="731" spans="1:1" x14ac:dyDescent="0.25">
      <c r="A731" s="42"/>
    </row>
    <row r="732" spans="1:1" x14ac:dyDescent="0.25">
      <c r="A732" s="42"/>
    </row>
    <row r="733" spans="1:1" x14ac:dyDescent="0.25">
      <c r="A733" s="42"/>
    </row>
    <row r="734" spans="1:1" x14ac:dyDescent="0.25">
      <c r="A734" s="42"/>
    </row>
    <row r="735" spans="1:1" x14ac:dyDescent="0.25">
      <c r="A735" s="42"/>
    </row>
    <row r="736" spans="1:1" x14ac:dyDescent="0.25">
      <c r="A736" s="42"/>
    </row>
    <row r="737" spans="1:1" x14ac:dyDescent="0.25">
      <c r="A737" s="42"/>
    </row>
    <row r="738" spans="1:1" x14ac:dyDescent="0.25">
      <c r="A738" s="42"/>
    </row>
    <row r="739" spans="1:1" x14ac:dyDescent="0.25">
      <c r="A739" s="42"/>
    </row>
    <row r="740" spans="1:1" x14ac:dyDescent="0.25">
      <c r="A740" s="42"/>
    </row>
    <row r="741" spans="1:1" x14ac:dyDescent="0.25">
      <c r="A741" s="42"/>
    </row>
    <row r="742" spans="1:1" x14ac:dyDescent="0.25">
      <c r="A742" s="42"/>
    </row>
    <row r="743" spans="1:1" x14ac:dyDescent="0.25">
      <c r="A743" s="42"/>
    </row>
    <row r="744" spans="1:1" x14ac:dyDescent="0.25">
      <c r="A744" s="42"/>
    </row>
    <row r="745" spans="1:1" x14ac:dyDescent="0.25">
      <c r="A745" s="42"/>
    </row>
    <row r="746" spans="1:1" x14ac:dyDescent="0.25">
      <c r="A746" s="42"/>
    </row>
    <row r="747" spans="1:1" x14ac:dyDescent="0.25">
      <c r="A747" s="42"/>
    </row>
    <row r="748" spans="1:1" x14ac:dyDescent="0.25">
      <c r="A748" s="42"/>
    </row>
    <row r="749" spans="1:1" x14ac:dyDescent="0.25">
      <c r="A749" s="42"/>
    </row>
    <row r="750" spans="1:1" x14ac:dyDescent="0.25">
      <c r="A750" s="42"/>
    </row>
    <row r="751" spans="1:1" x14ac:dyDescent="0.25">
      <c r="A751" s="42"/>
    </row>
    <row r="752" spans="1:1" x14ac:dyDescent="0.25">
      <c r="A752" s="42"/>
    </row>
    <row r="753" spans="1:1" x14ac:dyDescent="0.25">
      <c r="A753" s="42"/>
    </row>
    <row r="754" spans="1:1" x14ac:dyDescent="0.25">
      <c r="A754" s="42"/>
    </row>
    <row r="755" spans="1:1" x14ac:dyDescent="0.25">
      <c r="A755" s="42"/>
    </row>
    <row r="756" spans="1:1" x14ac:dyDescent="0.25">
      <c r="A756" s="42"/>
    </row>
    <row r="757" spans="1:1" x14ac:dyDescent="0.25">
      <c r="A757" s="42"/>
    </row>
    <row r="758" spans="1:1" x14ac:dyDescent="0.25">
      <c r="A758" s="42"/>
    </row>
    <row r="759" spans="1:1" x14ac:dyDescent="0.25">
      <c r="A759" s="42"/>
    </row>
    <row r="760" spans="1:1" x14ac:dyDescent="0.25">
      <c r="A760" s="42"/>
    </row>
    <row r="761" spans="1:1" x14ac:dyDescent="0.25">
      <c r="A761" s="42"/>
    </row>
    <row r="762" spans="1:1" x14ac:dyDescent="0.25">
      <c r="A762" s="42"/>
    </row>
    <row r="763" spans="1:1" x14ac:dyDescent="0.25">
      <c r="A763" s="42"/>
    </row>
    <row r="764" spans="1:1" x14ac:dyDescent="0.25">
      <c r="A764" s="42"/>
    </row>
    <row r="765" spans="1:1" x14ac:dyDescent="0.25">
      <c r="A765" s="42"/>
    </row>
    <row r="766" spans="1:1" x14ac:dyDescent="0.25">
      <c r="A766" s="42"/>
    </row>
    <row r="767" spans="1:1" x14ac:dyDescent="0.25">
      <c r="A767" s="42"/>
    </row>
    <row r="768" spans="1:1" x14ac:dyDescent="0.25">
      <c r="A768" s="42"/>
    </row>
    <row r="769" spans="1:1" x14ac:dyDescent="0.25">
      <c r="A769" s="42"/>
    </row>
    <row r="770" spans="1:1" x14ac:dyDescent="0.25">
      <c r="A770" s="42"/>
    </row>
    <row r="771" spans="1:1" x14ac:dyDescent="0.25">
      <c r="A771" s="42"/>
    </row>
    <row r="772" spans="1:1" x14ac:dyDescent="0.25">
      <c r="A772" s="42"/>
    </row>
    <row r="773" spans="1:1" x14ac:dyDescent="0.25">
      <c r="A773" s="42"/>
    </row>
    <row r="774" spans="1:1" x14ac:dyDescent="0.25">
      <c r="A774" s="42"/>
    </row>
    <row r="775" spans="1:1" x14ac:dyDescent="0.25">
      <c r="A775" s="42"/>
    </row>
    <row r="776" spans="1:1" x14ac:dyDescent="0.25">
      <c r="A776" s="42"/>
    </row>
    <row r="777" spans="1:1" x14ac:dyDescent="0.25">
      <c r="A777" s="42"/>
    </row>
    <row r="778" spans="1:1" x14ac:dyDescent="0.25">
      <c r="A778" s="42"/>
    </row>
    <row r="779" spans="1:1" x14ac:dyDescent="0.25">
      <c r="A779" s="42"/>
    </row>
    <row r="780" spans="1:1" x14ac:dyDescent="0.25">
      <c r="A780" s="42"/>
    </row>
    <row r="781" spans="1:1" x14ac:dyDescent="0.25">
      <c r="A781" s="42"/>
    </row>
    <row r="782" spans="1:1" x14ac:dyDescent="0.25">
      <c r="A782" s="42"/>
    </row>
    <row r="783" spans="1:1" x14ac:dyDescent="0.25">
      <c r="A783" s="42"/>
    </row>
    <row r="784" spans="1:1" x14ac:dyDescent="0.25">
      <c r="A784" s="42"/>
    </row>
    <row r="785" spans="1:1" x14ac:dyDescent="0.25">
      <c r="A785" s="42"/>
    </row>
    <row r="786" spans="1:1" x14ac:dyDescent="0.25">
      <c r="A786" s="42"/>
    </row>
    <row r="787" spans="1:1" x14ac:dyDescent="0.25">
      <c r="A787" s="42"/>
    </row>
    <row r="788" spans="1:1" x14ac:dyDescent="0.25">
      <c r="A788" s="42"/>
    </row>
    <row r="789" spans="1:1" x14ac:dyDescent="0.25">
      <c r="A789" s="42"/>
    </row>
    <row r="790" spans="1:1" x14ac:dyDescent="0.25">
      <c r="A790" s="42"/>
    </row>
    <row r="791" spans="1:1" x14ac:dyDescent="0.25">
      <c r="A791" s="42"/>
    </row>
    <row r="792" spans="1:1" x14ac:dyDescent="0.25">
      <c r="A792" s="42"/>
    </row>
    <row r="793" spans="1:1" x14ac:dyDescent="0.25">
      <c r="A793" s="42"/>
    </row>
    <row r="794" spans="1:1" x14ac:dyDescent="0.25">
      <c r="A794" s="42"/>
    </row>
    <row r="795" spans="1:1" x14ac:dyDescent="0.25">
      <c r="A795" s="42"/>
    </row>
    <row r="796" spans="1:1" x14ac:dyDescent="0.25">
      <c r="A796" s="42"/>
    </row>
    <row r="797" spans="1:1" x14ac:dyDescent="0.25">
      <c r="A797" s="42"/>
    </row>
    <row r="798" spans="1:1" x14ac:dyDescent="0.25">
      <c r="A798" s="42"/>
    </row>
    <row r="799" spans="1:1" x14ac:dyDescent="0.25">
      <c r="A799" s="42"/>
    </row>
    <row r="800" spans="1:1" x14ac:dyDescent="0.25">
      <c r="A800" s="42"/>
    </row>
    <row r="801" spans="1:1" x14ac:dyDescent="0.25">
      <c r="A801" s="42"/>
    </row>
    <row r="802" spans="1:1" x14ac:dyDescent="0.25">
      <c r="A802" s="42"/>
    </row>
    <row r="803" spans="1:1" x14ac:dyDescent="0.25">
      <c r="A803" s="42"/>
    </row>
    <row r="804" spans="1:1" x14ac:dyDescent="0.25">
      <c r="A804" s="42"/>
    </row>
    <row r="805" spans="1:1" x14ac:dyDescent="0.25">
      <c r="A805" s="42"/>
    </row>
    <row r="806" spans="1:1" x14ac:dyDescent="0.25">
      <c r="A806" s="42"/>
    </row>
    <row r="807" spans="1:1" x14ac:dyDescent="0.25">
      <c r="A807" s="42"/>
    </row>
    <row r="808" spans="1:1" x14ac:dyDescent="0.25">
      <c r="A808" s="42"/>
    </row>
    <row r="809" spans="1:1" x14ac:dyDescent="0.25">
      <c r="A809" s="42"/>
    </row>
    <row r="810" spans="1:1" x14ac:dyDescent="0.25">
      <c r="A810" s="42"/>
    </row>
    <row r="811" spans="1:1" x14ac:dyDescent="0.25">
      <c r="A811" s="42"/>
    </row>
    <row r="812" spans="1:1" x14ac:dyDescent="0.25">
      <c r="A812" s="42"/>
    </row>
    <row r="813" spans="1:1" x14ac:dyDescent="0.25">
      <c r="A813" s="42"/>
    </row>
    <row r="814" spans="1:1" x14ac:dyDescent="0.25">
      <c r="A814" s="42"/>
    </row>
    <row r="815" spans="1:1" x14ac:dyDescent="0.25">
      <c r="A815" s="42"/>
    </row>
    <row r="816" spans="1:1" x14ac:dyDescent="0.25">
      <c r="A816" s="42"/>
    </row>
    <row r="817" spans="1:1" x14ac:dyDescent="0.25">
      <c r="A817" s="42"/>
    </row>
    <row r="818" spans="1:1" x14ac:dyDescent="0.25">
      <c r="A818" s="42"/>
    </row>
    <row r="819" spans="1:1" x14ac:dyDescent="0.25">
      <c r="A819" s="42"/>
    </row>
    <row r="820" spans="1:1" x14ac:dyDescent="0.25">
      <c r="A820" s="42"/>
    </row>
    <row r="821" spans="1:1" x14ac:dyDescent="0.25">
      <c r="A821" s="42"/>
    </row>
    <row r="822" spans="1:1" x14ac:dyDescent="0.25">
      <c r="A822" s="42"/>
    </row>
    <row r="823" spans="1:1" x14ac:dyDescent="0.25">
      <c r="A823" s="42"/>
    </row>
    <row r="824" spans="1:1" x14ac:dyDescent="0.25">
      <c r="A824" s="42"/>
    </row>
    <row r="825" spans="1:1" x14ac:dyDescent="0.25">
      <c r="A825" s="42"/>
    </row>
    <row r="826" spans="1:1" x14ac:dyDescent="0.25">
      <c r="A826" s="42"/>
    </row>
    <row r="827" spans="1:1" x14ac:dyDescent="0.25">
      <c r="A827" s="42"/>
    </row>
    <row r="828" spans="1:1" x14ac:dyDescent="0.25">
      <c r="A828" s="42"/>
    </row>
    <row r="829" spans="1:1" x14ac:dyDescent="0.25">
      <c r="A829" s="42"/>
    </row>
    <row r="830" spans="1:1" x14ac:dyDescent="0.25">
      <c r="A830" s="42"/>
    </row>
    <row r="831" spans="1:1" x14ac:dyDescent="0.25">
      <c r="A831" s="42"/>
    </row>
    <row r="832" spans="1:1" x14ac:dyDescent="0.25">
      <c r="A832" s="42"/>
    </row>
    <row r="833" spans="1:1" x14ac:dyDescent="0.25">
      <c r="A833" s="42"/>
    </row>
    <row r="834" spans="1:1" x14ac:dyDescent="0.25">
      <c r="A834" s="42"/>
    </row>
    <row r="835" spans="1:1" x14ac:dyDescent="0.25">
      <c r="A835" s="42"/>
    </row>
    <row r="836" spans="1:1" x14ac:dyDescent="0.25">
      <c r="A836" s="42"/>
    </row>
    <row r="837" spans="1:1" x14ac:dyDescent="0.25">
      <c r="A837" s="42"/>
    </row>
    <row r="838" spans="1:1" x14ac:dyDescent="0.25">
      <c r="A838" s="42"/>
    </row>
    <row r="839" spans="1:1" x14ac:dyDescent="0.25">
      <c r="A839" s="42"/>
    </row>
    <row r="840" spans="1:1" x14ac:dyDescent="0.25">
      <c r="A840" s="42"/>
    </row>
    <row r="841" spans="1:1" x14ac:dyDescent="0.25">
      <c r="A841" s="42"/>
    </row>
    <row r="842" spans="1:1" x14ac:dyDescent="0.25">
      <c r="A842" s="42"/>
    </row>
    <row r="843" spans="1:1" x14ac:dyDescent="0.25">
      <c r="A843" s="42"/>
    </row>
    <row r="844" spans="1:1" x14ac:dyDescent="0.25">
      <c r="A844" s="42"/>
    </row>
    <row r="845" spans="1:1" x14ac:dyDescent="0.25">
      <c r="A845" s="42"/>
    </row>
    <row r="846" spans="1:1" x14ac:dyDescent="0.25">
      <c r="A846" s="42"/>
    </row>
    <row r="847" spans="1:1" x14ac:dyDescent="0.25">
      <c r="A847" s="42"/>
    </row>
    <row r="848" spans="1:1" x14ac:dyDescent="0.25">
      <c r="A848" s="42"/>
    </row>
    <row r="849" spans="1:1" x14ac:dyDescent="0.25">
      <c r="A849" s="42"/>
    </row>
    <row r="850" spans="1:1" x14ac:dyDescent="0.25">
      <c r="A850" s="42"/>
    </row>
    <row r="851" spans="1:1" x14ac:dyDescent="0.25">
      <c r="A851" s="42"/>
    </row>
    <row r="852" spans="1:1" x14ac:dyDescent="0.25">
      <c r="A852" s="42"/>
    </row>
    <row r="853" spans="1:1" x14ac:dyDescent="0.25">
      <c r="A853" s="42"/>
    </row>
    <row r="854" spans="1:1" x14ac:dyDescent="0.25">
      <c r="A854" s="42"/>
    </row>
    <row r="855" spans="1:1" x14ac:dyDescent="0.25">
      <c r="A855" s="42"/>
    </row>
    <row r="856" spans="1:1" x14ac:dyDescent="0.25">
      <c r="A856" s="42"/>
    </row>
    <row r="857" spans="1:1" x14ac:dyDescent="0.25">
      <c r="A857" s="42"/>
    </row>
    <row r="858" spans="1:1" x14ac:dyDescent="0.25">
      <c r="A858" s="42"/>
    </row>
    <row r="859" spans="1:1" x14ac:dyDescent="0.25">
      <c r="A859" s="42"/>
    </row>
    <row r="860" spans="1:1" x14ac:dyDescent="0.25">
      <c r="A860" s="42"/>
    </row>
    <row r="861" spans="1:1" x14ac:dyDescent="0.25">
      <c r="A861" s="42"/>
    </row>
    <row r="862" spans="1:1" x14ac:dyDescent="0.25">
      <c r="A862" s="42"/>
    </row>
    <row r="863" spans="1:1" x14ac:dyDescent="0.25">
      <c r="A863" s="42"/>
    </row>
    <row r="864" spans="1:1" x14ac:dyDescent="0.25">
      <c r="A864" s="42"/>
    </row>
    <row r="865" spans="1:1" x14ac:dyDescent="0.25">
      <c r="A865" s="42"/>
    </row>
    <row r="866" spans="1:1" x14ac:dyDescent="0.25">
      <c r="A866" s="42"/>
    </row>
    <row r="867" spans="1:1" x14ac:dyDescent="0.25">
      <c r="A867" s="42"/>
    </row>
    <row r="868" spans="1:1" x14ac:dyDescent="0.25">
      <c r="A868" s="42"/>
    </row>
    <row r="869" spans="1:1" x14ac:dyDescent="0.25">
      <c r="A869" s="42"/>
    </row>
    <row r="870" spans="1:1" x14ac:dyDescent="0.25">
      <c r="A870" s="42"/>
    </row>
    <row r="871" spans="1:1" x14ac:dyDescent="0.25">
      <c r="A871" s="42"/>
    </row>
    <row r="872" spans="1:1" x14ac:dyDescent="0.25">
      <c r="A872" s="42"/>
    </row>
    <row r="873" spans="1:1" x14ac:dyDescent="0.25">
      <c r="A873" s="42"/>
    </row>
    <row r="874" spans="1:1" x14ac:dyDescent="0.25">
      <c r="A874" s="42"/>
    </row>
    <row r="875" spans="1:1" x14ac:dyDescent="0.25">
      <c r="A875" s="42"/>
    </row>
    <row r="876" spans="1:1" x14ac:dyDescent="0.25">
      <c r="A876" s="42"/>
    </row>
    <row r="877" spans="1:1" x14ac:dyDescent="0.25">
      <c r="A877" s="42"/>
    </row>
    <row r="878" spans="1:1" x14ac:dyDescent="0.25">
      <c r="A878" s="42"/>
    </row>
    <row r="879" spans="1:1" x14ac:dyDescent="0.25">
      <c r="A879" s="42"/>
    </row>
    <row r="880" spans="1:1" x14ac:dyDescent="0.25">
      <c r="A880" s="42"/>
    </row>
    <row r="881" spans="1:1" x14ac:dyDescent="0.25">
      <c r="A881" s="42"/>
    </row>
    <row r="882" spans="1:1" x14ac:dyDescent="0.25">
      <c r="A882" s="42"/>
    </row>
    <row r="883" spans="1:1" x14ac:dyDescent="0.25">
      <c r="A883" s="42"/>
    </row>
    <row r="884" spans="1:1" x14ac:dyDescent="0.25">
      <c r="A884" s="42"/>
    </row>
    <row r="885" spans="1:1" x14ac:dyDescent="0.25">
      <c r="A885" s="42"/>
    </row>
    <row r="886" spans="1:1" x14ac:dyDescent="0.25">
      <c r="A886" s="42"/>
    </row>
    <row r="887" spans="1:1" x14ac:dyDescent="0.25">
      <c r="A887" s="42"/>
    </row>
    <row r="888" spans="1:1" x14ac:dyDescent="0.25">
      <c r="A888" s="42"/>
    </row>
    <row r="889" spans="1:1" x14ac:dyDescent="0.25">
      <c r="A889" s="42"/>
    </row>
    <row r="890" spans="1:1" x14ac:dyDescent="0.25">
      <c r="A890" s="42"/>
    </row>
    <row r="891" spans="1:1" x14ac:dyDescent="0.25">
      <c r="A891" s="42"/>
    </row>
    <row r="892" spans="1:1" x14ac:dyDescent="0.25">
      <c r="A892" s="42"/>
    </row>
    <row r="893" spans="1:1" x14ac:dyDescent="0.25">
      <c r="A893" s="42"/>
    </row>
    <row r="894" spans="1:1" x14ac:dyDescent="0.25">
      <c r="A894" s="42"/>
    </row>
    <row r="895" spans="1:1" x14ac:dyDescent="0.25">
      <c r="A895" s="42"/>
    </row>
    <row r="896" spans="1:1" x14ac:dyDescent="0.25">
      <c r="A896" s="42"/>
    </row>
    <row r="897" spans="1:1" x14ac:dyDescent="0.25">
      <c r="A897" s="42"/>
    </row>
    <row r="898" spans="1:1" x14ac:dyDescent="0.25">
      <c r="A898" s="42"/>
    </row>
    <row r="899" spans="1:1" x14ac:dyDescent="0.25">
      <c r="A899" s="42"/>
    </row>
    <row r="900" spans="1:1" x14ac:dyDescent="0.25">
      <c r="A900" s="42"/>
    </row>
    <row r="901" spans="1:1" x14ac:dyDescent="0.25">
      <c r="A901" s="42"/>
    </row>
    <row r="902" spans="1:1" x14ac:dyDescent="0.25">
      <c r="A902" s="42"/>
    </row>
    <row r="903" spans="1:1" x14ac:dyDescent="0.25">
      <c r="A903" s="42"/>
    </row>
    <row r="904" spans="1:1" x14ac:dyDescent="0.25">
      <c r="A904" s="42"/>
    </row>
    <row r="905" spans="1:1" x14ac:dyDescent="0.25">
      <c r="A905" s="42"/>
    </row>
    <row r="906" spans="1:1" x14ac:dyDescent="0.25">
      <c r="A906" s="42"/>
    </row>
    <row r="907" spans="1:1" x14ac:dyDescent="0.25">
      <c r="A907" s="42"/>
    </row>
    <row r="908" spans="1:1" x14ac:dyDescent="0.25">
      <c r="A908" s="42"/>
    </row>
    <row r="909" spans="1:1" x14ac:dyDescent="0.25">
      <c r="A909" s="42"/>
    </row>
    <row r="910" spans="1:1" x14ac:dyDescent="0.25">
      <c r="A910" s="42"/>
    </row>
    <row r="911" spans="1:1" x14ac:dyDescent="0.25">
      <c r="A911" s="42"/>
    </row>
    <row r="912" spans="1:1" x14ac:dyDescent="0.25">
      <c r="A912" s="42"/>
    </row>
    <row r="913" spans="1:1" x14ac:dyDescent="0.25">
      <c r="A913" s="42"/>
    </row>
    <row r="914" spans="1:1" x14ac:dyDescent="0.25">
      <c r="A914" s="42"/>
    </row>
    <row r="915" spans="1:1" x14ac:dyDescent="0.25">
      <c r="A915" s="42"/>
    </row>
    <row r="916" spans="1:1" x14ac:dyDescent="0.25">
      <c r="A916" s="42"/>
    </row>
    <row r="917" spans="1:1" x14ac:dyDescent="0.25">
      <c r="A917" s="42"/>
    </row>
    <row r="918" spans="1:1" x14ac:dyDescent="0.25">
      <c r="A918" s="42"/>
    </row>
    <row r="919" spans="1:1" x14ac:dyDescent="0.25">
      <c r="A919" s="42"/>
    </row>
    <row r="920" spans="1:1" x14ac:dyDescent="0.25">
      <c r="A920" s="42"/>
    </row>
    <row r="921" spans="1:1" x14ac:dyDescent="0.25">
      <c r="A921" s="42"/>
    </row>
    <row r="922" spans="1:1" x14ac:dyDescent="0.25">
      <c r="A922" s="42"/>
    </row>
    <row r="923" spans="1:1" x14ac:dyDescent="0.25">
      <c r="A923" s="42"/>
    </row>
    <row r="924" spans="1:1" x14ac:dyDescent="0.25">
      <c r="A924" s="42"/>
    </row>
    <row r="925" spans="1:1" x14ac:dyDescent="0.25">
      <c r="A925" s="42"/>
    </row>
    <row r="926" spans="1:1" x14ac:dyDescent="0.25">
      <c r="A926" s="42"/>
    </row>
    <row r="927" spans="1:1" x14ac:dyDescent="0.25">
      <c r="A927" s="42"/>
    </row>
    <row r="928" spans="1:1" x14ac:dyDescent="0.25">
      <c r="A928" s="42"/>
    </row>
    <row r="929" spans="1:1" x14ac:dyDescent="0.25">
      <c r="A929" s="42"/>
    </row>
    <row r="930" spans="1:1" x14ac:dyDescent="0.25">
      <c r="A930" s="42"/>
    </row>
    <row r="931" spans="1:1" x14ac:dyDescent="0.25">
      <c r="A931" s="42"/>
    </row>
    <row r="932" spans="1:1" x14ac:dyDescent="0.25">
      <c r="A932" s="42"/>
    </row>
    <row r="933" spans="1:1" x14ac:dyDescent="0.25">
      <c r="A933" s="42"/>
    </row>
    <row r="934" spans="1:1" x14ac:dyDescent="0.25">
      <c r="A934" s="42"/>
    </row>
    <row r="935" spans="1:1" x14ac:dyDescent="0.25">
      <c r="A935" s="42"/>
    </row>
    <row r="936" spans="1:1" x14ac:dyDescent="0.25">
      <c r="A936" s="42"/>
    </row>
    <row r="937" spans="1:1" x14ac:dyDescent="0.25">
      <c r="A937" s="42"/>
    </row>
    <row r="938" spans="1:1" x14ac:dyDescent="0.25">
      <c r="A938" s="42"/>
    </row>
    <row r="939" spans="1:1" x14ac:dyDescent="0.25">
      <c r="A939" s="42"/>
    </row>
    <row r="940" spans="1:1" x14ac:dyDescent="0.25">
      <c r="A940" s="42"/>
    </row>
    <row r="941" spans="1:1" x14ac:dyDescent="0.25">
      <c r="A941" s="42"/>
    </row>
    <row r="942" spans="1:1" x14ac:dyDescent="0.25">
      <c r="A942" s="42"/>
    </row>
    <row r="943" spans="1:1" x14ac:dyDescent="0.25">
      <c r="A943" s="42"/>
    </row>
    <row r="944" spans="1:1" x14ac:dyDescent="0.25">
      <c r="A944" s="42"/>
    </row>
    <row r="945" spans="1:1" x14ac:dyDescent="0.25">
      <c r="A945" s="42"/>
    </row>
    <row r="946" spans="1:1" x14ac:dyDescent="0.25">
      <c r="A946" s="42"/>
    </row>
    <row r="947" spans="1:1" x14ac:dyDescent="0.25">
      <c r="A947" s="42"/>
    </row>
    <row r="948" spans="1:1" x14ac:dyDescent="0.25">
      <c r="A948" s="42"/>
    </row>
    <row r="949" spans="1:1" x14ac:dyDescent="0.25">
      <c r="A949" s="42"/>
    </row>
    <row r="950" spans="1:1" x14ac:dyDescent="0.25">
      <c r="A950" s="42"/>
    </row>
    <row r="951" spans="1:1" x14ac:dyDescent="0.25">
      <c r="A951" s="42"/>
    </row>
    <row r="952" spans="1:1" x14ac:dyDescent="0.25">
      <c r="A952" s="42"/>
    </row>
    <row r="953" spans="1:1" x14ac:dyDescent="0.25">
      <c r="A953" s="42"/>
    </row>
    <row r="954" spans="1:1" x14ac:dyDescent="0.25">
      <c r="A954" s="42"/>
    </row>
    <row r="955" spans="1:1" x14ac:dyDescent="0.25">
      <c r="A955" s="42"/>
    </row>
    <row r="956" spans="1:1" x14ac:dyDescent="0.25">
      <c r="A956" s="42"/>
    </row>
    <row r="957" spans="1:1" x14ac:dyDescent="0.25">
      <c r="A957" s="42"/>
    </row>
    <row r="958" spans="1:1" x14ac:dyDescent="0.25">
      <c r="A958" s="42"/>
    </row>
    <row r="959" spans="1:1" x14ac:dyDescent="0.25">
      <c r="A959" s="42"/>
    </row>
    <row r="960" spans="1:1" x14ac:dyDescent="0.25">
      <c r="A960" s="42"/>
    </row>
    <row r="961" spans="1:1" x14ac:dyDescent="0.25">
      <c r="A961" s="42"/>
    </row>
    <row r="962" spans="1:1" x14ac:dyDescent="0.25">
      <c r="A962" s="42"/>
    </row>
    <row r="963" spans="1:1" x14ac:dyDescent="0.25">
      <c r="A963" s="42"/>
    </row>
    <row r="964" spans="1:1" x14ac:dyDescent="0.25">
      <c r="A964" s="42"/>
    </row>
    <row r="965" spans="1:1" x14ac:dyDescent="0.25">
      <c r="A965" s="42"/>
    </row>
    <row r="966" spans="1:1" x14ac:dyDescent="0.25">
      <c r="A966" s="42"/>
    </row>
    <row r="967" spans="1:1" x14ac:dyDescent="0.25">
      <c r="A967" s="42"/>
    </row>
    <row r="968" spans="1:1" x14ac:dyDescent="0.25">
      <c r="A968" s="42"/>
    </row>
    <row r="969" spans="1:1" x14ac:dyDescent="0.25">
      <c r="A969" s="42"/>
    </row>
    <row r="970" spans="1:1" x14ac:dyDescent="0.25">
      <c r="A970" s="42"/>
    </row>
    <row r="971" spans="1:1" x14ac:dyDescent="0.25">
      <c r="A971" s="42"/>
    </row>
    <row r="972" spans="1:1" x14ac:dyDescent="0.25">
      <c r="A972" s="42"/>
    </row>
    <row r="973" spans="1:1" x14ac:dyDescent="0.25">
      <c r="A973" s="42"/>
    </row>
    <row r="974" spans="1:1" x14ac:dyDescent="0.25">
      <c r="A974" s="42"/>
    </row>
    <row r="975" spans="1:1" x14ac:dyDescent="0.25">
      <c r="A975" s="42"/>
    </row>
    <row r="976" spans="1:1" x14ac:dyDescent="0.25">
      <c r="A976" s="42"/>
    </row>
    <row r="977" spans="1:1" x14ac:dyDescent="0.25">
      <c r="A977" s="42"/>
    </row>
    <row r="978" spans="1:1" x14ac:dyDescent="0.25">
      <c r="A978" s="42"/>
    </row>
    <row r="979" spans="1:1" x14ac:dyDescent="0.25">
      <c r="A979" s="42"/>
    </row>
    <row r="980" spans="1:1" x14ac:dyDescent="0.25">
      <c r="A980" s="42"/>
    </row>
    <row r="981" spans="1:1" x14ac:dyDescent="0.25">
      <c r="A981" s="42"/>
    </row>
    <row r="982" spans="1:1" x14ac:dyDescent="0.25">
      <c r="A982" s="42"/>
    </row>
    <row r="983" spans="1:1" x14ac:dyDescent="0.25">
      <c r="A983" s="42"/>
    </row>
    <row r="984" spans="1:1" x14ac:dyDescent="0.25">
      <c r="A984" s="42"/>
    </row>
    <row r="985" spans="1:1" x14ac:dyDescent="0.25">
      <c r="A985" s="42"/>
    </row>
    <row r="986" spans="1:1" x14ac:dyDescent="0.25">
      <c r="A986" s="42"/>
    </row>
    <row r="987" spans="1:1" x14ac:dyDescent="0.25">
      <c r="A987" s="42"/>
    </row>
    <row r="988" spans="1:1" x14ac:dyDescent="0.25">
      <c r="A988" s="42"/>
    </row>
    <row r="989" spans="1:1" x14ac:dyDescent="0.25">
      <c r="A989" s="42"/>
    </row>
    <row r="990" spans="1:1" x14ac:dyDescent="0.25">
      <c r="A990" s="42"/>
    </row>
    <row r="991" spans="1:1" x14ac:dyDescent="0.25">
      <c r="A991" s="42"/>
    </row>
    <row r="992" spans="1:1" x14ac:dyDescent="0.25">
      <c r="A992" s="42"/>
    </row>
    <row r="993" spans="1:1" x14ac:dyDescent="0.25">
      <c r="A993" s="42"/>
    </row>
    <row r="994" spans="1:1" x14ac:dyDescent="0.25">
      <c r="A994" s="42"/>
    </row>
    <row r="995" spans="1:1" x14ac:dyDescent="0.25">
      <c r="A995" s="42"/>
    </row>
    <row r="996" spans="1:1" x14ac:dyDescent="0.25">
      <c r="A996" s="42"/>
    </row>
    <row r="997" spans="1:1" x14ac:dyDescent="0.25">
      <c r="A997" s="42"/>
    </row>
    <row r="998" spans="1:1" x14ac:dyDescent="0.25">
      <c r="A998" s="42"/>
    </row>
    <row r="999" spans="1:1" x14ac:dyDescent="0.25">
      <c r="A999" s="42"/>
    </row>
    <row r="1000" spans="1:1" x14ac:dyDescent="0.25">
      <c r="A1000" s="42"/>
    </row>
    <row r="1001" spans="1:1" x14ac:dyDescent="0.25">
      <c r="A1001" s="42"/>
    </row>
    <row r="1002" spans="1:1" x14ac:dyDescent="0.25">
      <c r="A1002" s="42"/>
    </row>
    <row r="1003" spans="1:1" x14ac:dyDescent="0.25">
      <c r="A1003" s="42"/>
    </row>
    <row r="1004" spans="1:1" x14ac:dyDescent="0.25">
      <c r="A1004" s="42"/>
    </row>
    <row r="1005" spans="1:1" x14ac:dyDescent="0.25">
      <c r="A1005" s="42"/>
    </row>
    <row r="1006" spans="1:1" x14ac:dyDescent="0.25">
      <c r="A1006" s="42"/>
    </row>
    <row r="1007" spans="1:1" x14ac:dyDescent="0.25">
      <c r="A1007" s="42"/>
    </row>
    <row r="1008" spans="1:1" x14ac:dyDescent="0.25">
      <c r="A1008" s="42"/>
    </row>
    <row r="1009" spans="1:1" x14ac:dyDescent="0.25">
      <c r="A1009" s="42"/>
    </row>
    <row r="1010" spans="1:1" x14ac:dyDescent="0.25">
      <c r="A1010" s="42"/>
    </row>
    <row r="1011" spans="1:1" x14ac:dyDescent="0.25">
      <c r="A1011" s="42"/>
    </row>
    <row r="1012" spans="1:1" x14ac:dyDescent="0.25">
      <c r="A1012" s="42"/>
    </row>
    <row r="1013" spans="1:1" x14ac:dyDescent="0.25">
      <c r="A1013" s="42"/>
    </row>
    <row r="1014" spans="1:1" x14ac:dyDescent="0.25">
      <c r="A1014" s="42"/>
    </row>
    <row r="1015" spans="1:1" x14ac:dyDescent="0.25">
      <c r="A1015" s="42"/>
    </row>
    <row r="1016" spans="1:1" x14ac:dyDescent="0.25">
      <c r="A1016" s="42"/>
    </row>
    <row r="1017" spans="1:1" x14ac:dyDescent="0.25">
      <c r="A1017" s="42"/>
    </row>
    <row r="1018" spans="1:1" x14ac:dyDescent="0.25">
      <c r="A1018" s="42"/>
    </row>
    <row r="1019" spans="1:1" x14ac:dyDescent="0.25">
      <c r="A1019" s="42"/>
    </row>
    <row r="1020" spans="1:1" x14ac:dyDescent="0.25">
      <c r="A1020" s="42"/>
    </row>
    <row r="1021" spans="1:1" x14ac:dyDescent="0.25">
      <c r="A1021" s="42"/>
    </row>
    <row r="1022" spans="1:1" x14ac:dyDescent="0.25">
      <c r="A1022" s="42"/>
    </row>
    <row r="1023" spans="1:1" x14ac:dyDescent="0.25">
      <c r="A1023" s="42"/>
    </row>
    <row r="1024" spans="1:1" x14ac:dyDescent="0.25">
      <c r="A1024" s="42"/>
    </row>
    <row r="1025" spans="1:1" x14ac:dyDescent="0.25">
      <c r="A1025" s="42"/>
    </row>
    <row r="1026" spans="1:1" x14ac:dyDescent="0.25">
      <c r="A1026" s="42"/>
    </row>
    <row r="1027" spans="1:1" x14ac:dyDescent="0.25">
      <c r="A1027" s="42"/>
    </row>
    <row r="1028" spans="1:1" x14ac:dyDescent="0.25">
      <c r="A1028" s="42"/>
    </row>
    <row r="1029" spans="1:1" x14ac:dyDescent="0.25">
      <c r="A1029" s="42"/>
    </row>
    <row r="1030" spans="1:1" x14ac:dyDescent="0.25">
      <c r="A1030" s="42"/>
    </row>
    <row r="1031" spans="1:1" x14ac:dyDescent="0.25">
      <c r="A1031" s="42"/>
    </row>
    <row r="1032" spans="1:1" x14ac:dyDescent="0.25">
      <c r="A1032" s="42"/>
    </row>
    <row r="1033" spans="1:1" x14ac:dyDescent="0.25">
      <c r="A1033" s="42"/>
    </row>
    <row r="1034" spans="1:1" x14ac:dyDescent="0.25">
      <c r="A1034" s="42"/>
    </row>
    <row r="1035" spans="1:1" x14ac:dyDescent="0.25">
      <c r="A1035" s="42"/>
    </row>
    <row r="1036" spans="1:1" x14ac:dyDescent="0.25">
      <c r="A1036" s="42"/>
    </row>
    <row r="1037" spans="1:1" x14ac:dyDescent="0.25">
      <c r="A1037" s="42"/>
    </row>
    <row r="1038" spans="1:1" x14ac:dyDescent="0.25">
      <c r="A1038" s="42"/>
    </row>
    <row r="1039" spans="1:1" x14ac:dyDescent="0.25">
      <c r="A1039" s="42"/>
    </row>
    <row r="1040" spans="1:1" x14ac:dyDescent="0.25">
      <c r="A1040" s="42"/>
    </row>
    <row r="1041" spans="1:1" x14ac:dyDescent="0.25">
      <c r="A1041" s="42"/>
    </row>
    <row r="1042" spans="1:1" x14ac:dyDescent="0.25">
      <c r="A1042" s="42"/>
    </row>
    <row r="1043" spans="1:1" x14ac:dyDescent="0.25">
      <c r="A1043" s="42"/>
    </row>
    <row r="1044" spans="1:1" x14ac:dyDescent="0.25">
      <c r="A1044" s="42"/>
    </row>
    <row r="1045" spans="1:1" x14ac:dyDescent="0.25">
      <c r="A1045" s="42"/>
    </row>
    <row r="1046" spans="1:1" x14ac:dyDescent="0.25">
      <c r="A1046" s="42"/>
    </row>
    <row r="1047" spans="1:1" x14ac:dyDescent="0.25">
      <c r="A1047" s="42"/>
    </row>
    <row r="1048" spans="1:1" x14ac:dyDescent="0.25">
      <c r="A1048" s="42"/>
    </row>
    <row r="1049" spans="1:1" x14ac:dyDescent="0.25">
      <c r="A1049" s="42"/>
    </row>
    <row r="1050" spans="1:1" x14ac:dyDescent="0.25">
      <c r="A1050" s="42"/>
    </row>
    <row r="1051" spans="1:1" x14ac:dyDescent="0.25">
      <c r="A1051" s="42"/>
    </row>
    <row r="1052" spans="1:1" x14ac:dyDescent="0.25">
      <c r="A1052" s="42"/>
    </row>
    <row r="1053" spans="1:1" x14ac:dyDescent="0.25">
      <c r="A1053" s="42"/>
    </row>
    <row r="1054" spans="1:1" x14ac:dyDescent="0.25">
      <c r="A1054" s="42"/>
    </row>
    <row r="1055" spans="1:1" x14ac:dyDescent="0.25">
      <c r="A1055" s="42"/>
    </row>
    <row r="1056" spans="1:1" x14ac:dyDescent="0.25">
      <c r="A1056" s="42"/>
    </row>
    <row r="1057" spans="1:1" x14ac:dyDescent="0.25">
      <c r="A1057" s="42"/>
    </row>
    <row r="1058" spans="1:1" x14ac:dyDescent="0.25">
      <c r="A1058" s="42"/>
    </row>
    <row r="1059" spans="1:1" x14ac:dyDescent="0.25">
      <c r="A1059" s="42"/>
    </row>
    <row r="1060" spans="1:1" x14ac:dyDescent="0.25">
      <c r="A1060" s="42"/>
    </row>
    <row r="1061" spans="1:1" x14ac:dyDescent="0.25">
      <c r="A1061" s="42"/>
    </row>
    <row r="1062" spans="1:1" x14ac:dyDescent="0.25">
      <c r="A1062" s="42"/>
    </row>
    <row r="1063" spans="1:1" x14ac:dyDescent="0.25">
      <c r="A1063" s="42"/>
    </row>
    <row r="1064" spans="1:1" x14ac:dyDescent="0.25">
      <c r="A1064" s="42"/>
    </row>
    <row r="1065" spans="1:1" x14ac:dyDescent="0.25">
      <c r="A1065" s="42"/>
    </row>
    <row r="1066" spans="1:1" x14ac:dyDescent="0.25">
      <c r="A1066" s="42"/>
    </row>
    <row r="1067" spans="1:1" x14ac:dyDescent="0.25">
      <c r="A1067" s="42"/>
    </row>
    <row r="1068" spans="1:1" x14ac:dyDescent="0.25">
      <c r="A1068" s="42"/>
    </row>
    <row r="1069" spans="1:1" x14ac:dyDescent="0.25">
      <c r="A1069" s="42"/>
    </row>
    <row r="1070" spans="1:1" x14ac:dyDescent="0.25">
      <c r="A1070" s="42"/>
    </row>
    <row r="1071" spans="1:1" x14ac:dyDescent="0.25">
      <c r="A1071" s="42"/>
    </row>
    <row r="1072" spans="1:1" x14ac:dyDescent="0.25">
      <c r="A1072" s="42"/>
    </row>
    <row r="1073" spans="1:1" x14ac:dyDescent="0.25">
      <c r="A1073" s="42"/>
    </row>
    <row r="1074" spans="1:1" x14ac:dyDescent="0.25">
      <c r="A1074" s="42"/>
    </row>
    <row r="1075" spans="1:1" x14ac:dyDescent="0.25">
      <c r="A1075" s="42"/>
    </row>
    <row r="1076" spans="1:1" x14ac:dyDescent="0.25">
      <c r="A1076" s="42"/>
    </row>
    <row r="1077" spans="1:1" x14ac:dyDescent="0.25">
      <c r="A1077" s="42"/>
    </row>
    <row r="1078" spans="1:1" x14ac:dyDescent="0.25">
      <c r="A1078" s="42"/>
    </row>
    <row r="1079" spans="1:1" x14ac:dyDescent="0.25">
      <c r="A1079" s="42"/>
    </row>
    <row r="1080" spans="1:1" x14ac:dyDescent="0.25">
      <c r="A1080" s="42"/>
    </row>
    <row r="1081" spans="1:1" x14ac:dyDescent="0.25">
      <c r="A1081" s="42"/>
    </row>
    <row r="1082" spans="1:1" x14ac:dyDescent="0.25">
      <c r="A1082" s="42"/>
    </row>
    <row r="1083" spans="1:1" x14ac:dyDescent="0.25">
      <c r="A1083" s="42"/>
    </row>
    <row r="1084" spans="1:1" x14ac:dyDescent="0.25">
      <c r="A1084" s="42"/>
    </row>
    <row r="1085" spans="1:1" x14ac:dyDescent="0.25">
      <c r="A1085" s="42"/>
    </row>
    <row r="1086" spans="1:1" x14ac:dyDescent="0.25">
      <c r="A1086" s="42"/>
    </row>
    <row r="1087" spans="1:1" x14ac:dyDescent="0.25">
      <c r="A1087" s="42"/>
    </row>
    <row r="1088" spans="1:1" x14ac:dyDescent="0.25">
      <c r="A1088" s="42"/>
    </row>
    <row r="1089" spans="1:1" x14ac:dyDescent="0.25">
      <c r="A1089" s="42"/>
    </row>
    <row r="1090" spans="1:1" x14ac:dyDescent="0.25">
      <c r="A1090" s="42"/>
    </row>
    <row r="1091" spans="1:1" x14ac:dyDescent="0.25">
      <c r="A1091" s="42"/>
    </row>
    <row r="1092" spans="1:1" x14ac:dyDescent="0.25">
      <c r="A1092" s="42"/>
    </row>
    <row r="1093" spans="1:1" x14ac:dyDescent="0.25">
      <c r="A1093" s="42"/>
    </row>
    <row r="1094" spans="1:1" x14ac:dyDescent="0.25">
      <c r="A1094" s="42"/>
    </row>
    <row r="1095" spans="1:1" x14ac:dyDescent="0.25">
      <c r="A1095" s="42"/>
    </row>
    <row r="1096" spans="1:1" x14ac:dyDescent="0.25">
      <c r="A1096" s="42"/>
    </row>
    <row r="1097" spans="1:1" x14ac:dyDescent="0.25">
      <c r="A1097" s="42"/>
    </row>
    <row r="1098" spans="1:1" x14ac:dyDescent="0.25">
      <c r="A1098" s="42"/>
    </row>
    <row r="1099" spans="1:1" x14ac:dyDescent="0.25">
      <c r="A1099" s="42"/>
    </row>
    <row r="1100" spans="1:1" x14ac:dyDescent="0.25">
      <c r="A1100" s="42"/>
    </row>
    <row r="1101" spans="1:1" x14ac:dyDescent="0.25">
      <c r="A1101" s="42"/>
    </row>
    <row r="1102" spans="1:1" x14ac:dyDescent="0.25">
      <c r="A1102" s="42"/>
    </row>
    <row r="1103" spans="1:1" x14ac:dyDescent="0.25">
      <c r="A1103" s="42"/>
    </row>
    <row r="1104" spans="1:1" x14ac:dyDescent="0.25">
      <c r="A1104" s="42"/>
    </row>
    <row r="1105" spans="1:1" x14ac:dyDescent="0.25">
      <c r="A1105" s="42"/>
    </row>
    <row r="1106" spans="1:1" x14ac:dyDescent="0.25">
      <c r="A1106" s="42"/>
    </row>
    <row r="1107" spans="1:1" x14ac:dyDescent="0.25">
      <c r="A1107" s="42"/>
    </row>
    <row r="1108" spans="1:1" x14ac:dyDescent="0.25">
      <c r="A1108" s="42"/>
    </row>
    <row r="1109" spans="1:1" x14ac:dyDescent="0.25">
      <c r="A1109" s="42"/>
    </row>
    <row r="1110" spans="1:1" x14ac:dyDescent="0.25">
      <c r="A1110" s="42"/>
    </row>
    <row r="1111" spans="1:1" x14ac:dyDescent="0.25">
      <c r="A1111" s="42"/>
    </row>
    <row r="1112" spans="1:1" x14ac:dyDescent="0.25">
      <c r="A1112" s="42"/>
    </row>
    <row r="1113" spans="1:1" x14ac:dyDescent="0.25">
      <c r="A1113" s="42"/>
    </row>
    <row r="1114" spans="1:1" x14ac:dyDescent="0.25">
      <c r="A1114" s="42"/>
    </row>
    <row r="1115" spans="1:1" x14ac:dyDescent="0.25">
      <c r="A1115" s="42"/>
    </row>
    <row r="1116" spans="1:1" x14ac:dyDescent="0.25">
      <c r="A1116" s="42"/>
    </row>
    <row r="1117" spans="1:1" x14ac:dyDescent="0.25">
      <c r="A1117" s="42"/>
    </row>
    <row r="1118" spans="1:1" x14ac:dyDescent="0.25">
      <c r="A1118" s="42"/>
    </row>
    <row r="1119" spans="1:1" x14ac:dyDescent="0.25">
      <c r="A1119" s="42"/>
    </row>
    <row r="1120" spans="1:1" x14ac:dyDescent="0.25">
      <c r="A1120" s="42"/>
    </row>
    <row r="1121" spans="1:1" x14ac:dyDescent="0.25">
      <c r="A1121" s="42"/>
    </row>
    <row r="1122" spans="1:1" x14ac:dyDescent="0.25">
      <c r="A1122" s="42"/>
    </row>
    <row r="1123" spans="1:1" x14ac:dyDescent="0.25">
      <c r="A1123" s="42"/>
    </row>
    <row r="1124" spans="1:1" x14ac:dyDescent="0.25">
      <c r="A1124" s="42"/>
    </row>
    <row r="1125" spans="1:1" x14ac:dyDescent="0.25">
      <c r="A1125" s="42"/>
    </row>
    <row r="1126" spans="1:1" x14ac:dyDescent="0.25">
      <c r="A1126" s="42"/>
    </row>
    <row r="1127" spans="1:1" x14ac:dyDescent="0.25">
      <c r="A1127" s="42"/>
    </row>
    <row r="1128" spans="1:1" x14ac:dyDescent="0.25">
      <c r="A1128" s="42"/>
    </row>
    <row r="1129" spans="1:1" x14ac:dyDescent="0.25">
      <c r="A1129" s="42"/>
    </row>
    <row r="1130" spans="1:1" x14ac:dyDescent="0.25">
      <c r="A1130" s="42"/>
    </row>
    <row r="1131" spans="1:1" x14ac:dyDescent="0.25">
      <c r="A1131" s="42"/>
    </row>
    <row r="1132" spans="1:1" x14ac:dyDescent="0.25">
      <c r="A1132" s="42"/>
    </row>
    <row r="1133" spans="1:1" x14ac:dyDescent="0.25">
      <c r="A1133" s="42"/>
    </row>
    <row r="1134" spans="1:1" x14ac:dyDescent="0.25">
      <c r="A1134" s="42"/>
    </row>
    <row r="1135" spans="1:1" x14ac:dyDescent="0.25">
      <c r="A1135" s="42"/>
    </row>
    <row r="1136" spans="1:1" x14ac:dyDescent="0.25">
      <c r="A1136" s="42"/>
    </row>
    <row r="1137" spans="1:1" x14ac:dyDescent="0.25">
      <c r="A1137" s="42"/>
    </row>
    <row r="1138" spans="1:1" x14ac:dyDescent="0.25">
      <c r="A1138" s="42"/>
    </row>
    <row r="1139" spans="1:1" x14ac:dyDescent="0.25">
      <c r="A1139" s="42"/>
    </row>
    <row r="1140" spans="1:1" x14ac:dyDescent="0.25">
      <c r="A1140" s="42"/>
    </row>
    <row r="1141" spans="1:1" x14ac:dyDescent="0.25">
      <c r="A1141" s="42"/>
    </row>
    <row r="1142" spans="1:1" x14ac:dyDescent="0.25">
      <c r="A1142" s="42"/>
    </row>
    <row r="1143" spans="1:1" x14ac:dyDescent="0.25">
      <c r="A1143" s="42"/>
    </row>
    <row r="1144" spans="1:1" x14ac:dyDescent="0.25">
      <c r="A1144" s="42"/>
    </row>
    <row r="1145" spans="1:1" x14ac:dyDescent="0.25">
      <c r="A1145" s="42"/>
    </row>
    <row r="1146" spans="1:1" x14ac:dyDescent="0.25">
      <c r="A1146" s="42"/>
    </row>
    <row r="1147" spans="1:1" x14ac:dyDescent="0.25">
      <c r="A1147" s="42"/>
    </row>
    <row r="1148" spans="1:1" x14ac:dyDescent="0.25">
      <c r="A1148" s="42"/>
    </row>
    <row r="1149" spans="1:1" x14ac:dyDescent="0.25">
      <c r="A1149" s="42"/>
    </row>
    <row r="1150" spans="1:1" x14ac:dyDescent="0.25">
      <c r="A1150" s="42"/>
    </row>
    <row r="1151" spans="1:1" x14ac:dyDescent="0.25">
      <c r="A1151" s="42"/>
    </row>
    <row r="1152" spans="1:1" x14ac:dyDescent="0.25">
      <c r="A1152" s="42"/>
    </row>
    <row r="1153" spans="1:1" x14ac:dyDescent="0.25">
      <c r="A1153" s="42"/>
    </row>
    <row r="1154" spans="1:1" x14ac:dyDescent="0.25">
      <c r="A1154" s="42"/>
    </row>
    <row r="1155" spans="1:1" x14ac:dyDescent="0.25">
      <c r="A1155" s="42"/>
    </row>
    <row r="1156" spans="1:1" x14ac:dyDescent="0.25">
      <c r="A1156" s="42"/>
    </row>
    <row r="1157" spans="1:1" x14ac:dyDescent="0.25">
      <c r="A1157" s="42"/>
    </row>
    <row r="1158" spans="1:1" x14ac:dyDescent="0.25">
      <c r="A1158" s="42"/>
    </row>
    <row r="1159" spans="1:1" x14ac:dyDescent="0.25">
      <c r="A1159" s="42"/>
    </row>
    <row r="1160" spans="1:1" x14ac:dyDescent="0.25">
      <c r="A1160" s="42"/>
    </row>
    <row r="1161" spans="1:1" x14ac:dyDescent="0.25">
      <c r="A1161" s="42"/>
    </row>
    <row r="1162" spans="1:1" x14ac:dyDescent="0.25">
      <c r="A1162" s="42"/>
    </row>
    <row r="1163" spans="1:1" x14ac:dyDescent="0.25">
      <c r="A1163" s="42"/>
    </row>
    <row r="1164" spans="1:1" x14ac:dyDescent="0.25">
      <c r="A1164" s="42"/>
    </row>
    <row r="1165" spans="1:1" x14ac:dyDescent="0.25">
      <c r="A1165" s="42"/>
    </row>
    <row r="1166" spans="1:1" x14ac:dyDescent="0.25">
      <c r="A1166" s="42"/>
    </row>
    <row r="1167" spans="1:1" x14ac:dyDescent="0.25">
      <c r="A1167" s="42"/>
    </row>
    <row r="1168" spans="1:1" x14ac:dyDescent="0.25">
      <c r="A1168" s="42"/>
    </row>
    <row r="1169" spans="1:1" x14ac:dyDescent="0.25">
      <c r="A1169" s="42"/>
    </row>
    <row r="1170" spans="1:1" x14ac:dyDescent="0.25">
      <c r="A1170" s="42"/>
    </row>
    <row r="1171" spans="1:1" x14ac:dyDescent="0.25">
      <c r="A1171" s="42"/>
    </row>
    <row r="1172" spans="1:1" x14ac:dyDescent="0.25">
      <c r="A1172" s="42"/>
    </row>
    <row r="1173" spans="1:1" x14ac:dyDescent="0.25">
      <c r="A1173" s="42"/>
    </row>
    <row r="1174" spans="1:1" x14ac:dyDescent="0.25">
      <c r="A1174" s="42"/>
    </row>
    <row r="1175" spans="1:1" x14ac:dyDescent="0.25">
      <c r="A1175" s="42"/>
    </row>
    <row r="1176" spans="1:1" x14ac:dyDescent="0.25">
      <c r="A1176" s="42"/>
    </row>
    <row r="1177" spans="1:1" x14ac:dyDescent="0.25">
      <c r="A1177" s="42"/>
    </row>
    <row r="1178" spans="1:1" x14ac:dyDescent="0.25">
      <c r="A1178" s="42"/>
    </row>
    <row r="1179" spans="1:1" x14ac:dyDescent="0.25">
      <c r="A1179" s="42"/>
    </row>
    <row r="1180" spans="1:1" x14ac:dyDescent="0.25">
      <c r="A1180" s="42"/>
    </row>
    <row r="1181" spans="1:1" x14ac:dyDescent="0.25">
      <c r="A1181" s="42"/>
    </row>
    <row r="1182" spans="1:1" x14ac:dyDescent="0.25">
      <c r="A1182" s="42"/>
    </row>
    <row r="1183" spans="1:1" x14ac:dyDescent="0.25">
      <c r="A1183" s="42"/>
    </row>
    <row r="1184" spans="1:1" x14ac:dyDescent="0.25">
      <c r="A1184" s="42"/>
    </row>
    <row r="1185" spans="1:1" x14ac:dyDescent="0.25">
      <c r="A1185" s="42"/>
    </row>
    <row r="1186" spans="1:1" x14ac:dyDescent="0.25">
      <c r="A1186" s="42"/>
    </row>
    <row r="1187" spans="1:1" x14ac:dyDescent="0.25">
      <c r="A1187" s="42"/>
    </row>
    <row r="1188" spans="1:1" x14ac:dyDescent="0.25">
      <c r="A1188" s="42"/>
    </row>
    <row r="1189" spans="1:1" x14ac:dyDescent="0.25">
      <c r="A1189" s="42"/>
    </row>
    <row r="1190" spans="1:1" x14ac:dyDescent="0.25">
      <c r="A1190" s="42"/>
    </row>
    <row r="1191" spans="1:1" x14ac:dyDescent="0.25">
      <c r="A1191" s="42"/>
    </row>
    <row r="1192" spans="1:1" x14ac:dyDescent="0.25">
      <c r="A1192" s="42"/>
    </row>
    <row r="1193" spans="1:1" x14ac:dyDescent="0.25">
      <c r="A1193" s="42"/>
    </row>
    <row r="1194" spans="1:1" x14ac:dyDescent="0.25">
      <c r="A1194" s="42"/>
    </row>
    <row r="1195" spans="1:1" x14ac:dyDescent="0.25">
      <c r="A1195" s="42"/>
    </row>
    <row r="1196" spans="1:1" x14ac:dyDescent="0.25">
      <c r="A1196" s="42"/>
    </row>
    <row r="1197" spans="1:1" x14ac:dyDescent="0.25">
      <c r="A1197" s="42"/>
    </row>
    <row r="1198" spans="1:1" x14ac:dyDescent="0.25">
      <c r="A1198" s="42"/>
    </row>
    <row r="1199" spans="1:1" x14ac:dyDescent="0.25">
      <c r="A1199" s="42"/>
    </row>
    <row r="1200" spans="1:1" x14ac:dyDescent="0.25">
      <c r="A1200" s="42"/>
    </row>
    <row r="1201" spans="1:1" x14ac:dyDescent="0.25">
      <c r="A1201" s="42"/>
    </row>
    <row r="1202" spans="1:1" x14ac:dyDescent="0.25">
      <c r="A1202" s="42"/>
    </row>
    <row r="1203" spans="1:1" x14ac:dyDescent="0.25">
      <c r="A1203" s="42"/>
    </row>
    <row r="1204" spans="1:1" x14ac:dyDescent="0.25">
      <c r="A1204" s="42"/>
    </row>
    <row r="1205" spans="1:1" x14ac:dyDescent="0.25">
      <c r="A1205" s="42"/>
    </row>
    <row r="1206" spans="1:1" x14ac:dyDescent="0.25">
      <c r="A1206" s="42"/>
    </row>
    <row r="1207" spans="1:1" x14ac:dyDescent="0.25">
      <c r="A1207" s="42"/>
    </row>
    <row r="1208" spans="1:1" x14ac:dyDescent="0.25">
      <c r="A1208" s="42"/>
    </row>
    <row r="1209" spans="1:1" x14ac:dyDescent="0.25">
      <c r="A1209" s="42"/>
    </row>
    <row r="1210" spans="1:1" x14ac:dyDescent="0.25">
      <c r="A1210" s="42"/>
    </row>
    <row r="1211" spans="1:1" x14ac:dyDescent="0.25">
      <c r="A1211" s="42"/>
    </row>
    <row r="1212" spans="1:1" x14ac:dyDescent="0.25">
      <c r="A1212" s="42"/>
    </row>
    <row r="1213" spans="1:1" x14ac:dyDescent="0.25">
      <c r="A1213" s="42"/>
    </row>
    <row r="1214" spans="1:1" x14ac:dyDescent="0.25">
      <c r="A1214" s="42"/>
    </row>
    <row r="1215" spans="1:1" x14ac:dyDescent="0.25">
      <c r="A1215" s="42"/>
    </row>
    <row r="1216" spans="1:1" x14ac:dyDescent="0.25">
      <c r="A1216" s="42"/>
    </row>
    <row r="1217" spans="1:1" x14ac:dyDescent="0.25">
      <c r="A1217" s="42"/>
    </row>
    <row r="1218" spans="1:1" x14ac:dyDescent="0.25">
      <c r="A1218" s="42"/>
    </row>
    <row r="1219" spans="1:1" x14ac:dyDescent="0.25">
      <c r="A1219" s="42"/>
    </row>
    <row r="1220" spans="1:1" x14ac:dyDescent="0.25">
      <c r="A1220" s="42"/>
    </row>
    <row r="1221" spans="1:1" x14ac:dyDescent="0.25">
      <c r="A1221" s="42"/>
    </row>
    <row r="1222" spans="1:1" x14ac:dyDescent="0.25">
      <c r="A1222" s="42"/>
    </row>
    <row r="1223" spans="1:1" x14ac:dyDescent="0.25">
      <c r="A1223" s="42"/>
    </row>
    <row r="1224" spans="1:1" x14ac:dyDescent="0.25">
      <c r="A1224" s="42"/>
    </row>
    <row r="1225" spans="1:1" x14ac:dyDescent="0.25">
      <c r="A1225" s="42"/>
    </row>
    <row r="1226" spans="1:1" x14ac:dyDescent="0.25">
      <c r="A1226" s="42"/>
    </row>
    <row r="1227" spans="1:1" x14ac:dyDescent="0.25">
      <c r="A1227" s="42"/>
    </row>
    <row r="1228" spans="1:1" x14ac:dyDescent="0.25">
      <c r="A1228" s="42"/>
    </row>
    <row r="1229" spans="1:1" x14ac:dyDescent="0.25">
      <c r="A1229" s="42"/>
    </row>
    <row r="1230" spans="1:1" x14ac:dyDescent="0.25">
      <c r="A1230" s="42"/>
    </row>
    <row r="1231" spans="1:1" x14ac:dyDescent="0.25">
      <c r="A1231" s="42"/>
    </row>
    <row r="1232" spans="1:1" x14ac:dyDescent="0.25">
      <c r="A1232" s="42"/>
    </row>
    <row r="1233" spans="1:1" x14ac:dyDescent="0.25">
      <c r="A1233" s="42"/>
    </row>
    <row r="1234" spans="1:1" x14ac:dyDescent="0.25">
      <c r="A1234" s="42"/>
    </row>
    <row r="1235" spans="1:1" x14ac:dyDescent="0.25">
      <c r="A1235" s="42"/>
    </row>
    <row r="1236" spans="1:1" x14ac:dyDescent="0.25">
      <c r="A1236" s="42"/>
    </row>
    <row r="1237" spans="1:1" x14ac:dyDescent="0.25">
      <c r="A1237" s="42"/>
    </row>
    <row r="1238" spans="1:1" x14ac:dyDescent="0.25">
      <c r="A1238" s="42"/>
    </row>
    <row r="1239" spans="1:1" x14ac:dyDescent="0.25">
      <c r="A1239" s="42"/>
    </row>
    <row r="1240" spans="1:1" x14ac:dyDescent="0.25">
      <c r="A1240" s="42"/>
    </row>
    <row r="1241" spans="1:1" x14ac:dyDescent="0.25">
      <c r="A1241" s="42"/>
    </row>
    <row r="1242" spans="1:1" x14ac:dyDescent="0.25">
      <c r="A1242" s="42"/>
    </row>
    <row r="1243" spans="1:1" x14ac:dyDescent="0.25">
      <c r="A1243" s="42"/>
    </row>
    <row r="1244" spans="1:1" x14ac:dyDescent="0.25">
      <c r="A1244" s="42"/>
    </row>
    <row r="1245" spans="1:1" x14ac:dyDescent="0.25">
      <c r="A1245" s="42"/>
    </row>
    <row r="1246" spans="1:1" x14ac:dyDescent="0.25">
      <c r="A1246" s="42"/>
    </row>
    <row r="1247" spans="1:1" x14ac:dyDescent="0.25">
      <c r="A1247" s="42"/>
    </row>
    <row r="1248" spans="1:1" x14ac:dyDescent="0.25">
      <c r="A1248" s="42"/>
    </row>
    <row r="1249" spans="1:1" x14ac:dyDescent="0.25">
      <c r="A1249" s="42"/>
    </row>
    <row r="1250" spans="1:1" x14ac:dyDescent="0.25">
      <c r="A1250" s="42"/>
    </row>
    <row r="1251" spans="1:1" x14ac:dyDescent="0.25">
      <c r="A1251" s="42"/>
    </row>
    <row r="1252" spans="1:1" x14ac:dyDescent="0.25">
      <c r="A1252" s="42"/>
    </row>
    <row r="1253" spans="1:1" x14ac:dyDescent="0.25">
      <c r="A1253" s="42"/>
    </row>
    <row r="1254" spans="1:1" x14ac:dyDescent="0.25">
      <c r="A1254" s="42"/>
    </row>
    <row r="1255" spans="1:1" x14ac:dyDescent="0.25">
      <c r="A1255" s="42"/>
    </row>
    <row r="1256" spans="1:1" x14ac:dyDescent="0.25">
      <c r="A1256" s="42"/>
    </row>
    <row r="1257" spans="1:1" x14ac:dyDescent="0.25">
      <c r="A1257" s="42"/>
    </row>
    <row r="1258" spans="1:1" x14ac:dyDescent="0.25">
      <c r="A1258" s="42"/>
    </row>
    <row r="1259" spans="1:1" x14ac:dyDescent="0.25">
      <c r="A1259" s="42"/>
    </row>
    <row r="1260" spans="1:1" x14ac:dyDescent="0.25">
      <c r="A1260" s="42"/>
    </row>
    <row r="1261" spans="1:1" x14ac:dyDescent="0.25">
      <c r="A1261" s="42"/>
    </row>
    <row r="1262" spans="1:1" x14ac:dyDescent="0.25">
      <c r="A1262" s="42"/>
    </row>
    <row r="1263" spans="1:1" x14ac:dyDescent="0.25">
      <c r="A1263" s="42"/>
    </row>
    <row r="1264" spans="1:1" x14ac:dyDescent="0.25">
      <c r="A1264" s="42"/>
    </row>
    <row r="1265" spans="1:1" x14ac:dyDescent="0.25">
      <c r="A1265" s="42"/>
    </row>
    <row r="1266" spans="1:1" x14ac:dyDescent="0.25">
      <c r="A1266" s="42"/>
    </row>
    <row r="1267" spans="1:1" x14ac:dyDescent="0.25">
      <c r="A1267" s="42"/>
    </row>
    <row r="1268" spans="1:1" x14ac:dyDescent="0.25">
      <c r="A1268" s="42"/>
    </row>
    <row r="1269" spans="1:1" x14ac:dyDescent="0.25">
      <c r="A1269" s="42"/>
    </row>
    <row r="1270" spans="1:1" x14ac:dyDescent="0.25">
      <c r="A1270" s="42"/>
    </row>
    <row r="1271" spans="1:1" x14ac:dyDescent="0.25">
      <c r="A1271" s="42"/>
    </row>
    <row r="1272" spans="1:1" x14ac:dyDescent="0.25">
      <c r="A1272" s="42"/>
    </row>
    <row r="1273" spans="1:1" x14ac:dyDescent="0.25">
      <c r="A1273" s="42"/>
    </row>
    <row r="1274" spans="1:1" x14ac:dyDescent="0.25">
      <c r="A1274" s="42"/>
    </row>
    <row r="1275" spans="1:1" x14ac:dyDescent="0.25">
      <c r="A1275" s="42"/>
    </row>
    <row r="1276" spans="1:1" x14ac:dyDescent="0.25">
      <c r="A1276" s="42"/>
    </row>
    <row r="1277" spans="1:1" x14ac:dyDescent="0.25">
      <c r="A1277" s="42"/>
    </row>
    <row r="1278" spans="1:1" x14ac:dyDescent="0.25">
      <c r="A1278" s="42"/>
    </row>
    <row r="1279" spans="1:1" x14ac:dyDescent="0.25">
      <c r="A1279" s="42"/>
    </row>
    <row r="1280" spans="1:1" x14ac:dyDescent="0.25">
      <c r="A1280" s="42"/>
    </row>
    <row r="1281" spans="1:1" x14ac:dyDescent="0.25">
      <c r="A1281" s="42"/>
    </row>
    <row r="1282" spans="1:1" x14ac:dyDescent="0.25">
      <c r="A1282" s="42"/>
    </row>
    <row r="1283" spans="1:1" x14ac:dyDescent="0.25">
      <c r="A1283" s="42"/>
    </row>
    <row r="1284" spans="1:1" x14ac:dyDescent="0.25">
      <c r="A1284" s="42"/>
    </row>
    <row r="1285" spans="1:1" x14ac:dyDescent="0.25">
      <c r="A1285" s="42"/>
    </row>
    <row r="1286" spans="1:1" x14ac:dyDescent="0.25">
      <c r="A1286" s="42"/>
    </row>
    <row r="1287" spans="1:1" x14ac:dyDescent="0.25">
      <c r="A1287" s="42"/>
    </row>
    <row r="1288" spans="1:1" x14ac:dyDescent="0.25">
      <c r="A1288" s="42"/>
    </row>
    <row r="1289" spans="1:1" x14ac:dyDescent="0.25">
      <c r="A1289" s="42"/>
    </row>
    <row r="1290" spans="1:1" x14ac:dyDescent="0.25">
      <c r="A1290" s="42"/>
    </row>
    <row r="1291" spans="1:1" x14ac:dyDescent="0.25">
      <c r="A1291" s="42"/>
    </row>
    <row r="1292" spans="1:1" x14ac:dyDescent="0.25">
      <c r="A1292" s="42"/>
    </row>
    <row r="1293" spans="1:1" x14ac:dyDescent="0.25">
      <c r="A1293" s="42"/>
    </row>
    <row r="1294" spans="1:1" x14ac:dyDescent="0.25">
      <c r="A1294" s="42"/>
    </row>
    <row r="1295" spans="1:1" x14ac:dyDescent="0.25">
      <c r="A1295" s="42"/>
    </row>
    <row r="1296" spans="1:1" x14ac:dyDescent="0.25">
      <c r="A1296" s="42"/>
    </row>
    <row r="1297" spans="1:1" x14ac:dyDescent="0.25">
      <c r="A1297" s="42"/>
    </row>
    <row r="1298" spans="1:1" x14ac:dyDescent="0.25">
      <c r="A1298" s="42"/>
    </row>
    <row r="1299" spans="1:1" x14ac:dyDescent="0.25">
      <c r="A1299" s="42"/>
    </row>
    <row r="1300" spans="1:1" x14ac:dyDescent="0.25">
      <c r="A1300" s="42"/>
    </row>
    <row r="1301" spans="1:1" x14ac:dyDescent="0.25">
      <c r="A1301" s="42"/>
    </row>
    <row r="1302" spans="1:1" x14ac:dyDescent="0.25">
      <c r="A1302" s="42"/>
    </row>
    <row r="1303" spans="1:1" x14ac:dyDescent="0.25">
      <c r="A1303" s="42"/>
    </row>
    <row r="1304" spans="1:1" x14ac:dyDescent="0.25">
      <c r="A1304" s="42"/>
    </row>
    <row r="1305" spans="1:1" x14ac:dyDescent="0.25">
      <c r="A1305" s="42"/>
    </row>
    <row r="1306" spans="1:1" x14ac:dyDescent="0.25">
      <c r="A1306" s="42"/>
    </row>
    <row r="1307" spans="1:1" x14ac:dyDescent="0.25">
      <c r="A1307" s="42"/>
    </row>
    <row r="1308" spans="1:1" x14ac:dyDescent="0.25">
      <c r="A1308" s="42"/>
    </row>
    <row r="1309" spans="1:1" x14ac:dyDescent="0.25">
      <c r="A1309" s="42"/>
    </row>
    <row r="1310" spans="1:1" x14ac:dyDescent="0.25">
      <c r="A1310" s="42"/>
    </row>
    <row r="1311" spans="1:1" x14ac:dyDescent="0.25">
      <c r="A1311" s="42"/>
    </row>
    <row r="1312" spans="1:1" x14ac:dyDescent="0.25">
      <c r="A1312" s="42"/>
    </row>
    <row r="1313" spans="1:1" x14ac:dyDescent="0.25">
      <c r="A1313" s="42"/>
    </row>
    <row r="1314" spans="1:1" x14ac:dyDescent="0.25">
      <c r="A1314" s="42"/>
    </row>
    <row r="1315" spans="1:1" x14ac:dyDescent="0.25">
      <c r="A1315" s="42"/>
    </row>
    <row r="1316" spans="1:1" x14ac:dyDescent="0.25">
      <c r="A1316" s="42"/>
    </row>
    <row r="1317" spans="1:1" x14ac:dyDescent="0.25">
      <c r="A1317" s="42"/>
    </row>
    <row r="1318" spans="1:1" x14ac:dyDescent="0.25">
      <c r="A1318" s="42"/>
    </row>
    <row r="1319" spans="1:1" x14ac:dyDescent="0.25">
      <c r="A1319" s="42"/>
    </row>
    <row r="1320" spans="1:1" x14ac:dyDescent="0.25">
      <c r="A1320" s="42"/>
    </row>
    <row r="1321" spans="1:1" x14ac:dyDescent="0.25">
      <c r="A1321" s="42"/>
    </row>
    <row r="1322" spans="1:1" x14ac:dyDescent="0.25">
      <c r="A1322" s="42"/>
    </row>
    <row r="1323" spans="1:1" x14ac:dyDescent="0.25">
      <c r="A1323" s="42"/>
    </row>
    <row r="1324" spans="1:1" x14ac:dyDescent="0.25">
      <c r="A1324" s="42"/>
    </row>
    <row r="1325" spans="1:1" x14ac:dyDescent="0.25">
      <c r="A1325" s="42"/>
    </row>
    <row r="1326" spans="1:1" x14ac:dyDescent="0.25">
      <c r="A1326" s="42"/>
    </row>
    <row r="1327" spans="1:1" x14ac:dyDescent="0.25">
      <c r="A1327" s="42"/>
    </row>
    <row r="1328" spans="1:1" x14ac:dyDescent="0.25">
      <c r="A1328" s="42"/>
    </row>
    <row r="1329" spans="1:1" x14ac:dyDescent="0.25">
      <c r="A1329" s="42"/>
    </row>
    <row r="1330" spans="1:1" x14ac:dyDescent="0.25">
      <c r="A1330" s="42"/>
    </row>
    <row r="1331" spans="1:1" x14ac:dyDescent="0.25">
      <c r="A1331" s="42"/>
    </row>
    <row r="1332" spans="1:1" x14ac:dyDescent="0.25">
      <c r="A1332" s="42"/>
    </row>
    <row r="1333" spans="1:1" x14ac:dyDescent="0.25">
      <c r="A1333" s="42"/>
    </row>
    <row r="1334" spans="1:1" x14ac:dyDescent="0.25">
      <c r="A1334" s="42"/>
    </row>
    <row r="1335" spans="1:1" x14ac:dyDescent="0.25">
      <c r="A1335" s="42"/>
    </row>
    <row r="1336" spans="1:1" x14ac:dyDescent="0.25">
      <c r="A1336" s="42"/>
    </row>
    <row r="1337" spans="1:1" x14ac:dyDescent="0.25">
      <c r="A1337" s="42"/>
    </row>
    <row r="1338" spans="1:1" x14ac:dyDescent="0.25">
      <c r="A1338" s="42"/>
    </row>
    <row r="1339" spans="1:1" x14ac:dyDescent="0.25">
      <c r="A1339" s="42"/>
    </row>
    <row r="1340" spans="1:1" x14ac:dyDescent="0.25">
      <c r="A1340" s="42"/>
    </row>
    <row r="1341" spans="1:1" x14ac:dyDescent="0.25">
      <c r="A1341" s="42"/>
    </row>
    <row r="1342" spans="1:1" x14ac:dyDescent="0.25">
      <c r="A1342" s="42"/>
    </row>
    <row r="1343" spans="1:1" x14ac:dyDescent="0.25">
      <c r="A1343" s="42"/>
    </row>
    <row r="1344" spans="1:1" x14ac:dyDescent="0.25">
      <c r="A1344" s="42"/>
    </row>
    <row r="1345" spans="1:1" x14ac:dyDescent="0.25">
      <c r="A1345" s="42"/>
    </row>
    <row r="1346" spans="1:1" x14ac:dyDescent="0.25">
      <c r="A1346" s="42"/>
    </row>
    <row r="1347" spans="1:1" x14ac:dyDescent="0.25">
      <c r="A1347" s="42"/>
    </row>
    <row r="1348" spans="1:1" x14ac:dyDescent="0.25">
      <c r="A1348" s="42"/>
    </row>
    <row r="1349" spans="1:1" x14ac:dyDescent="0.25">
      <c r="A1349" s="42"/>
    </row>
    <row r="1350" spans="1:1" x14ac:dyDescent="0.25">
      <c r="A1350" s="42"/>
    </row>
    <row r="1351" spans="1:1" x14ac:dyDescent="0.25">
      <c r="A1351" s="42"/>
    </row>
    <row r="1352" spans="1:1" x14ac:dyDescent="0.25">
      <c r="A1352" s="42"/>
    </row>
    <row r="1353" spans="1:1" x14ac:dyDescent="0.25">
      <c r="A1353" s="42"/>
    </row>
    <row r="1354" spans="1:1" x14ac:dyDescent="0.25">
      <c r="A1354" s="42"/>
    </row>
    <row r="1355" spans="1:1" x14ac:dyDescent="0.25">
      <c r="A1355" s="42"/>
    </row>
    <row r="1356" spans="1:1" x14ac:dyDescent="0.25">
      <c r="A1356" s="42"/>
    </row>
    <row r="1357" spans="1:1" x14ac:dyDescent="0.25">
      <c r="A1357" s="42"/>
    </row>
    <row r="1358" spans="1:1" x14ac:dyDescent="0.25">
      <c r="A1358" s="42"/>
    </row>
    <row r="1359" spans="1:1" x14ac:dyDescent="0.25">
      <c r="A1359" s="42"/>
    </row>
    <row r="1360" spans="1:1" x14ac:dyDescent="0.25">
      <c r="A1360" s="42"/>
    </row>
    <row r="1361" spans="1:1" x14ac:dyDescent="0.25">
      <c r="A1361" s="42"/>
    </row>
    <row r="1362" spans="1:1" x14ac:dyDescent="0.25">
      <c r="A1362" s="42"/>
    </row>
    <row r="1363" spans="1:1" x14ac:dyDescent="0.25">
      <c r="A1363" s="42"/>
    </row>
    <row r="1364" spans="1:1" x14ac:dyDescent="0.25">
      <c r="A1364" s="42"/>
    </row>
    <row r="1365" spans="1:1" x14ac:dyDescent="0.25">
      <c r="A1365" s="42"/>
    </row>
    <row r="1366" spans="1:1" x14ac:dyDescent="0.25">
      <c r="A1366" s="42"/>
    </row>
    <row r="1367" spans="1:1" x14ac:dyDescent="0.25">
      <c r="A1367" s="42"/>
    </row>
    <row r="1368" spans="1:1" x14ac:dyDescent="0.25">
      <c r="A1368" s="42"/>
    </row>
    <row r="1369" spans="1:1" x14ac:dyDescent="0.25">
      <c r="A1369" s="42"/>
    </row>
    <row r="1370" spans="1:1" x14ac:dyDescent="0.25">
      <c r="A1370" s="42"/>
    </row>
    <row r="1371" spans="1:1" x14ac:dyDescent="0.25">
      <c r="A1371" s="42"/>
    </row>
    <row r="1372" spans="1:1" x14ac:dyDescent="0.25">
      <c r="A1372" s="42"/>
    </row>
    <row r="1373" spans="1:1" x14ac:dyDescent="0.25">
      <c r="A1373" s="42"/>
    </row>
    <row r="1374" spans="1:1" x14ac:dyDescent="0.25">
      <c r="A1374" s="42"/>
    </row>
    <row r="1375" spans="1:1" x14ac:dyDescent="0.25">
      <c r="A1375" s="42"/>
    </row>
    <row r="1376" spans="1:1" x14ac:dyDescent="0.25">
      <c r="A1376" s="42"/>
    </row>
    <row r="1377" spans="1:1" x14ac:dyDescent="0.25">
      <c r="A1377" s="42"/>
    </row>
    <row r="1378" spans="1:1" x14ac:dyDescent="0.25">
      <c r="A1378" s="42"/>
    </row>
    <row r="1379" spans="1:1" x14ac:dyDescent="0.25">
      <c r="A1379" s="42"/>
    </row>
    <row r="1380" spans="1:1" x14ac:dyDescent="0.25">
      <c r="A1380" s="42"/>
    </row>
    <row r="1381" spans="1:1" x14ac:dyDescent="0.25">
      <c r="A1381" s="42"/>
    </row>
    <row r="1382" spans="1:1" x14ac:dyDescent="0.25">
      <c r="A1382" s="42"/>
    </row>
    <row r="1383" spans="1:1" x14ac:dyDescent="0.25">
      <c r="A1383" s="42"/>
    </row>
    <row r="1384" spans="1:1" x14ac:dyDescent="0.25">
      <c r="A1384" s="42"/>
    </row>
    <row r="1385" spans="1:1" x14ac:dyDescent="0.25">
      <c r="A1385" s="42"/>
    </row>
    <row r="1386" spans="1:1" x14ac:dyDescent="0.25">
      <c r="A1386" s="42"/>
    </row>
    <row r="1387" spans="1:1" x14ac:dyDescent="0.25">
      <c r="A1387" s="42"/>
    </row>
    <row r="1388" spans="1:1" x14ac:dyDescent="0.25">
      <c r="A1388" s="42"/>
    </row>
    <row r="1389" spans="1:1" x14ac:dyDescent="0.25">
      <c r="A1389" s="42"/>
    </row>
    <row r="1390" spans="1:1" x14ac:dyDescent="0.25">
      <c r="A1390" s="42"/>
    </row>
    <row r="1391" spans="1:1" x14ac:dyDescent="0.25">
      <c r="A1391" s="42"/>
    </row>
    <row r="1392" spans="1:1" x14ac:dyDescent="0.25">
      <c r="A1392" s="42"/>
    </row>
    <row r="1393" spans="1:1" x14ac:dyDescent="0.25">
      <c r="A1393" s="42"/>
    </row>
    <row r="1394" spans="1:1" x14ac:dyDescent="0.25">
      <c r="A1394" s="42"/>
    </row>
    <row r="1395" spans="1:1" x14ac:dyDescent="0.25">
      <c r="A1395" s="42"/>
    </row>
    <row r="1396" spans="1:1" x14ac:dyDescent="0.25">
      <c r="A1396" s="42"/>
    </row>
    <row r="1397" spans="1:1" x14ac:dyDescent="0.25">
      <c r="A1397" s="42"/>
    </row>
    <row r="1398" spans="1:1" x14ac:dyDescent="0.25">
      <c r="A1398" s="42"/>
    </row>
    <row r="1399" spans="1:1" x14ac:dyDescent="0.25">
      <c r="A1399" s="42"/>
    </row>
    <row r="1400" spans="1:1" x14ac:dyDescent="0.25">
      <c r="A1400" s="42"/>
    </row>
    <row r="1401" spans="1:1" x14ac:dyDescent="0.25">
      <c r="A1401" s="42"/>
    </row>
    <row r="1402" spans="1:1" x14ac:dyDescent="0.25">
      <c r="A1402" s="42"/>
    </row>
    <row r="1403" spans="1:1" x14ac:dyDescent="0.25">
      <c r="A1403" s="42"/>
    </row>
    <row r="1404" spans="1:1" x14ac:dyDescent="0.25">
      <c r="A1404" s="42"/>
    </row>
    <row r="1405" spans="1:1" x14ac:dyDescent="0.25">
      <c r="A1405" s="42"/>
    </row>
    <row r="1406" spans="1:1" x14ac:dyDescent="0.25">
      <c r="A1406" s="42"/>
    </row>
    <row r="1407" spans="1:1" x14ac:dyDescent="0.25">
      <c r="A1407" s="42"/>
    </row>
    <row r="1408" spans="1:1" x14ac:dyDescent="0.25">
      <c r="A1408" s="42"/>
    </row>
    <row r="1409" spans="1:1" x14ac:dyDescent="0.25">
      <c r="A1409" s="42"/>
    </row>
    <row r="1410" spans="1:1" x14ac:dyDescent="0.25">
      <c r="A1410" s="42"/>
    </row>
    <row r="1411" spans="1:1" x14ac:dyDescent="0.25">
      <c r="A1411" s="42"/>
    </row>
    <row r="1412" spans="1:1" x14ac:dyDescent="0.25">
      <c r="A1412" s="42"/>
    </row>
    <row r="1413" spans="1:1" x14ac:dyDescent="0.25">
      <c r="A1413" s="42"/>
    </row>
    <row r="1414" spans="1:1" x14ac:dyDescent="0.25">
      <c r="A1414" s="42"/>
    </row>
    <row r="1415" spans="1:1" x14ac:dyDescent="0.25">
      <c r="A1415" s="42"/>
    </row>
    <row r="1416" spans="1:1" x14ac:dyDescent="0.25">
      <c r="A1416" s="42"/>
    </row>
    <row r="1417" spans="1:1" x14ac:dyDescent="0.25">
      <c r="A1417" s="42"/>
    </row>
    <row r="1418" spans="1:1" x14ac:dyDescent="0.25">
      <c r="A1418" s="42"/>
    </row>
    <row r="1419" spans="1:1" x14ac:dyDescent="0.25">
      <c r="A1419" s="42"/>
    </row>
    <row r="1420" spans="1:1" x14ac:dyDescent="0.25">
      <c r="A1420" s="42"/>
    </row>
    <row r="1421" spans="1:1" x14ac:dyDescent="0.25">
      <c r="A1421" s="42"/>
    </row>
    <row r="1422" spans="1:1" x14ac:dyDescent="0.25">
      <c r="A1422" s="42"/>
    </row>
    <row r="1423" spans="1:1" x14ac:dyDescent="0.25">
      <c r="A1423" s="42"/>
    </row>
    <row r="1424" spans="1:1" x14ac:dyDescent="0.25">
      <c r="A1424" s="42"/>
    </row>
    <row r="1425" spans="1:1" x14ac:dyDescent="0.25">
      <c r="A1425" s="42"/>
    </row>
    <row r="1426" spans="1:1" x14ac:dyDescent="0.25">
      <c r="A1426" s="42"/>
    </row>
    <row r="1427" spans="1:1" x14ac:dyDescent="0.25">
      <c r="A1427" s="42"/>
    </row>
    <row r="1428" spans="1:1" x14ac:dyDescent="0.25">
      <c r="A1428" s="42"/>
    </row>
    <row r="1429" spans="1:1" x14ac:dyDescent="0.25">
      <c r="A1429" s="42"/>
    </row>
    <row r="1430" spans="1:1" x14ac:dyDescent="0.25">
      <c r="A1430" s="42"/>
    </row>
    <row r="1431" spans="1:1" x14ac:dyDescent="0.25">
      <c r="A1431" s="42"/>
    </row>
    <row r="1432" spans="1:1" x14ac:dyDescent="0.25">
      <c r="A1432" s="42"/>
    </row>
    <row r="1433" spans="1:1" x14ac:dyDescent="0.25">
      <c r="A1433" s="42"/>
    </row>
    <row r="1434" spans="1:1" x14ac:dyDescent="0.25">
      <c r="A1434" s="42"/>
    </row>
    <row r="1435" spans="1:1" x14ac:dyDescent="0.25">
      <c r="A1435" s="42"/>
    </row>
    <row r="1436" spans="1:1" x14ac:dyDescent="0.25">
      <c r="A1436" s="42"/>
    </row>
    <row r="1437" spans="1:1" x14ac:dyDescent="0.25">
      <c r="A1437" s="42"/>
    </row>
    <row r="1438" spans="1:1" x14ac:dyDescent="0.25">
      <c r="A1438" s="42"/>
    </row>
    <row r="1439" spans="1:1" x14ac:dyDescent="0.25">
      <c r="A1439" s="42"/>
    </row>
    <row r="1440" spans="1:1" x14ac:dyDescent="0.25">
      <c r="A1440" s="42"/>
    </row>
    <row r="1441" spans="1:1" x14ac:dyDescent="0.25">
      <c r="A1441" s="42"/>
    </row>
    <row r="1442" spans="1:1" x14ac:dyDescent="0.25">
      <c r="A1442" s="42"/>
    </row>
    <row r="1443" spans="1:1" x14ac:dyDescent="0.25">
      <c r="A1443" s="42"/>
    </row>
    <row r="1444" spans="1:1" x14ac:dyDescent="0.25">
      <c r="A1444" s="42"/>
    </row>
    <row r="1445" spans="1:1" x14ac:dyDescent="0.25">
      <c r="A1445" s="42"/>
    </row>
    <row r="1446" spans="1:1" x14ac:dyDescent="0.25">
      <c r="A1446" s="42"/>
    </row>
    <row r="1447" spans="1:1" x14ac:dyDescent="0.25">
      <c r="A1447" s="42"/>
    </row>
    <row r="1448" spans="1:1" x14ac:dyDescent="0.25">
      <c r="A1448" s="42"/>
    </row>
    <row r="1449" spans="1:1" x14ac:dyDescent="0.25">
      <c r="A1449" s="42"/>
    </row>
    <row r="1450" spans="1:1" x14ac:dyDescent="0.25">
      <c r="A1450" s="42"/>
    </row>
    <row r="1451" spans="1:1" x14ac:dyDescent="0.25">
      <c r="A1451" s="42"/>
    </row>
    <row r="1452" spans="1:1" x14ac:dyDescent="0.25">
      <c r="A1452" s="42"/>
    </row>
    <row r="1453" spans="1:1" x14ac:dyDescent="0.25">
      <c r="A1453" s="42"/>
    </row>
    <row r="1454" spans="1:1" x14ac:dyDescent="0.25">
      <c r="A1454" s="42"/>
    </row>
    <row r="1455" spans="1:1" x14ac:dyDescent="0.25">
      <c r="A1455" s="42"/>
    </row>
    <row r="1456" spans="1:1" x14ac:dyDescent="0.25">
      <c r="A1456" s="42"/>
    </row>
    <row r="1457" spans="1:1" x14ac:dyDescent="0.25">
      <c r="A1457" s="42"/>
    </row>
    <row r="1458" spans="1:1" x14ac:dyDescent="0.25">
      <c r="A1458" s="42"/>
    </row>
    <row r="1459" spans="1:1" x14ac:dyDescent="0.25">
      <c r="A1459" s="42"/>
    </row>
    <row r="1460" spans="1:1" x14ac:dyDescent="0.25">
      <c r="A1460" s="42"/>
    </row>
    <row r="1461" spans="1:1" x14ac:dyDescent="0.25">
      <c r="A1461" s="42"/>
    </row>
    <row r="1462" spans="1:1" x14ac:dyDescent="0.25">
      <c r="A1462" s="42"/>
    </row>
    <row r="1463" spans="1:1" x14ac:dyDescent="0.25">
      <c r="A1463" s="42"/>
    </row>
    <row r="1464" spans="1:1" x14ac:dyDescent="0.25">
      <c r="A1464" s="42"/>
    </row>
    <row r="1465" spans="1:1" x14ac:dyDescent="0.25">
      <c r="A1465" s="42"/>
    </row>
    <row r="1466" spans="1:1" x14ac:dyDescent="0.25">
      <c r="A1466" s="42"/>
    </row>
    <row r="1467" spans="1:1" x14ac:dyDescent="0.25">
      <c r="A1467" s="42"/>
    </row>
    <row r="1468" spans="1:1" x14ac:dyDescent="0.25">
      <c r="A1468" s="42"/>
    </row>
    <row r="1469" spans="1:1" x14ac:dyDescent="0.25">
      <c r="A1469" s="42"/>
    </row>
    <row r="1470" spans="1:1" x14ac:dyDescent="0.25">
      <c r="A1470" s="42"/>
    </row>
    <row r="1471" spans="1:1" x14ac:dyDescent="0.25">
      <c r="A1471" s="42"/>
    </row>
    <row r="1472" spans="1:1" x14ac:dyDescent="0.25">
      <c r="A1472" s="42"/>
    </row>
    <row r="1473" spans="1:1" x14ac:dyDescent="0.25">
      <c r="A1473" s="42"/>
    </row>
    <row r="1474" spans="1:1" x14ac:dyDescent="0.25">
      <c r="A1474" s="42"/>
    </row>
    <row r="1475" spans="1:1" x14ac:dyDescent="0.25">
      <c r="A1475" s="42"/>
    </row>
    <row r="1476" spans="1:1" x14ac:dyDescent="0.25">
      <c r="A1476" s="42"/>
    </row>
    <row r="1477" spans="1:1" x14ac:dyDescent="0.25">
      <c r="A1477" s="42"/>
    </row>
    <row r="1478" spans="1:1" x14ac:dyDescent="0.25">
      <c r="A1478" s="42"/>
    </row>
    <row r="1479" spans="1:1" x14ac:dyDescent="0.25">
      <c r="A1479" s="42"/>
    </row>
    <row r="1480" spans="1:1" x14ac:dyDescent="0.25">
      <c r="A1480" s="42"/>
    </row>
    <row r="1481" spans="1:1" x14ac:dyDescent="0.25">
      <c r="A1481" s="42"/>
    </row>
    <row r="1482" spans="1:1" x14ac:dyDescent="0.25">
      <c r="A1482" s="42"/>
    </row>
    <row r="1483" spans="1:1" x14ac:dyDescent="0.25">
      <c r="A1483" s="42"/>
    </row>
    <row r="1484" spans="1:1" x14ac:dyDescent="0.25">
      <c r="A1484" s="42"/>
    </row>
    <row r="1485" spans="1:1" x14ac:dyDescent="0.25">
      <c r="A1485" s="42"/>
    </row>
    <row r="1486" spans="1:1" x14ac:dyDescent="0.25">
      <c r="A1486" s="42"/>
    </row>
    <row r="1487" spans="1:1" x14ac:dyDescent="0.25">
      <c r="A1487" s="42"/>
    </row>
    <row r="1488" spans="1:1" x14ac:dyDescent="0.25">
      <c r="A1488" s="42"/>
    </row>
    <row r="1489" spans="1:1" x14ac:dyDescent="0.25">
      <c r="A1489" s="42"/>
    </row>
    <row r="1490" spans="1:1" x14ac:dyDescent="0.25">
      <c r="A1490" s="42"/>
    </row>
    <row r="1491" spans="1:1" x14ac:dyDescent="0.25">
      <c r="A1491" s="42"/>
    </row>
    <row r="1492" spans="1:1" x14ac:dyDescent="0.25">
      <c r="A1492" s="42"/>
    </row>
    <row r="1493" spans="1:1" x14ac:dyDescent="0.25">
      <c r="A1493" s="42"/>
    </row>
    <row r="1494" spans="1:1" x14ac:dyDescent="0.25">
      <c r="A1494" s="42"/>
    </row>
    <row r="1495" spans="1:1" x14ac:dyDescent="0.25">
      <c r="A1495" s="42"/>
    </row>
    <row r="1496" spans="1:1" x14ac:dyDescent="0.25">
      <c r="A1496" s="42"/>
    </row>
    <row r="1497" spans="1:1" x14ac:dyDescent="0.25">
      <c r="A1497" s="42"/>
    </row>
    <row r="1498" spans="1:1" x14ac:dyDescent="0.25">
      <c r="A1498" s="42"/>
    </row>
    <row r="1499" spans="1:1" x14ac:dyDescent="0.25">
      <c r="A1499" s="42"/>
    </row>
    <row r="1500" spans="1:1" x14ac:dyDescent="0.25">
      <c r="A1500" s="42"/>
    </row>
    <row r="1501" spans="1:1" x14ac:dyDescent="0.25">
      <c r="A1501" s="42"/>
    </row>
    <row r="1502" spans="1:1" x14ac:dyDescent="0.25">
      <c r="A1502" s="42"/>
    </row>
    <row r="1503" spans="1:1" x14ac:dyDescent="0.25">
      <c r="A1503" s="42"/>
    </row>
    <row r="1504" spans="1:1" x14ac:dyDescent="0.25">
      <c r="A1504" s="42"/>
    </row>
    <row r="1505" spans="1:1" x14ac:dyDescent="0.25">
      <c r="A1505" s="42"/>
    </row>
    <row r="1506" spans="1:1" x14ac:dyDescent="0.25">
      <c r="A1506" s="42"/>
    </row>
    <row r="1507" spans="1:1" x14ac:dyDescent="0.25">
      <c r="A1507" s="42"/>
    </row>
    <row r="1508" spans="1:1" x14ac:dyDescent="0.25">
      <c r="A1508" s="42"/>
    </row>
    <row r="1509" spans="1:1" x14ac:dyDescent="0.25">
      <c r="A1509" s="42"/>
    </row>
    <row r="1510" spans="1:1" x14ac:dyDescent="0.25">
      <c r="A1510" s="42"/>
    </row>
    <row r="1511" spans="1:1" x14ac:dyDescent="0.25">
      <c r="A1511" s="42"/>
    </row>
    <row r="1512" spans="1:1" x14ac:dyDescent="0.25">
      <c r="A1512" s="42"/>
    </row>
    <row r="1513" spans="1:1" x14ac:dyDescent="0.25">
      <c r="A1513" s="42"/>
    </row>
    <row r="1514" spans="1:1" x14ac:dyDescent="0.25">
      <c r="A1514" s="42"/>
    </row>
    <row r="1515" spans="1:1" x14ac:dyDescent="0.25">
      <c r="A1515" s="42"/>
    </row>
    <row r="1516" spans="1:1" x14ac:dyDescent="0.25">
      <c r="A1516" s="42"/>
    </row>
    <row r="1517" spans="1:1" x14ac:dyDescent="0.25">
      <c r="A1517" s="42"/>
    </row>
    <row r="1518" spans="1:1" x14ac:dyDescent="0.25">
      <c r="A1518" s="42"/>
    </row>
    <row r="1519" spans="1:1" x14ac:dyDescent="0.25">
      <c r="A1519" s="42"/>
    </row>
    <row r="1520" spans="1:1" x14ac:dyDescent="0.25">
      <c r="A1520" s="42"/>
    </row>
    <row r="1521" spans="1:1" x14ac:dyDescent="0.25">
      <c r="A1521" s="42"/>
    </row>
    <row r="1522" spans="1:1" x14ac:dyDescent="0.25">
      <c r="A1522" s="42"/>
    </row>
    <row r="1523" spans="1:1" x14ac:dyDescent="0.25">
      <c r="A1523" s="42"/>
    </row>
    <row r="1524" spans="1:1" x14ac:dyDescent="0.25">
      <c r="A1524" s="42"/>
    </row>
    <row r="1525" spans="1:1" x14ac:dyDescent="0.25">
      <c r="A1525" s="42"/>
    </row>
    <row r="1526" spans="1:1" x14ac:dyDescent="0.25">
      <c r="A1526" s="42"/>
    </row>
    <row r="1527" spans="1:1" x14ac:dyDescent="0.25">
      <c r="A1527" s="42"/>
    </row>
    <row r="1528" spans="1:1" x14ac:dyDescent="0.25">
      <c r="A1528" s="42"/>
    </row>
    <row r="1529" spans="1:1" x14ac:dyDescent="0.25">
      <c r="A1529" s="42"/>
    </row>
    <row r="1530" spans="1:1" x14ac:dyDescent="0.25">
      <c r="A1530" s="42"/>
    </row>
    <row r="1531" spans="1:1" x14ac:dyDescent="0.25">
      <c r="A1531" s="42"/>
    </row>
    <row r="1532" spans="1:1" x14ac:dyDescent="0.25">
      <c r="A1532" s="42"/>
    </row>
    <row r="1533" spans="1:1" x14ac:dyDescent="0.25">
      <c r="A1533" s="42"/>
    </row>
    <row r="1534" spans="1:1" x14ac:dyDescent="0.25">
      <c r="A1534" s="42"/>
    </row>
    <row r="1535" spans="1:1" x14ac:dyDescent="0.25">
      <c r="A1535" s="42"/>
    </row>
    <row r="1536" spans="1:1" x14ac:dyDescent="0.25">
      <c r="A1536" s="42"/>
    </row>
    <row r="1537" spans="1:1" x14ac:dyDescent="0.25">
      <c r="A1537" s="42"/>
    </row>
    <row r="1538" spans="1:1" x14ac:dyDescent="0.25">
      <c r="A1538" s="42"/>
    </row>
    <row r="1539" spans="1:1" x14ac:dyDescent="0.25">
      <c r="A1539" s="42"/>
    </row>
    <row r="1540" spans="1:1" x14ac:dyDescent="0.25">
      <c r="A1540" s="42"/>
    </row>
    <row r="1541" spans="1:1" x14ac:dyDescent="0.25">
      <c r="A1541" s="42"/>
    </row>
    <row r="1542" spans="1:1" x14ac:dyDescent="0.25">
      <c r="A1542" s="42"/>
    </row>
    <row r="1543" spans="1:1" x14ac:dyDescent="0.25">
      <c r="A1543" s="42"/>
    </row>
    <row r="1544" spans="1:1" x14ac:dyDescent="0.25">
      <c r="A1544" s="42"/>
    </row>
    <row r="1545" spans="1:1" x14ac:dyDescent="0.25">
      <c r="A1545" s="42"/>
    </row>
    <row r="1546" spans="1:1" x14ac:dyDescent="0.25">
      <c r="A1546" s="42"/>
    </row>
    <row r="1547" spans="1:1" x14ac:dyDescent="0.25">
      <c r="A1547" s="42"/>
    </row>
    <row r="1548" spans="1:1" x14ac:dyDescent="0.25">
      <c r="A1548" s="42"/>
    </row>
    <row r="1549" spans="1:1" x14ac:dyDescent="0.25">
      <c r="A1549" s="42"/>
    </row>
    <row r="1550" spans="1:1" x14ac:dyDescent="0.25">
      <c r="A1550" s="42"/>
    </row>
    <row r="1551" spans="1:1" x14ac:dyDescent="0.25">
      <c r="A1551" s="42"/>
    </row>
    <row r="1552" spans="1:1" x14ac:dyDescent="0.25">
      <c r="A1552" s="42"/>
    </row>
    <row r="1553" spans="1:1" x14ac:dyDescent="0.25">
      <c r="A1553" s="42"/>
    </row>
    <row r="1554" spans="1:1" x14ac:dyDescent="0.25">
      <c r="A1554" s="42"/>
    </row>
    <row r="1555" spans="1:1" x14ac:dyDescent="0.25">
      <c r="A1555" s="42"/>
    </row>
    <row r="1556" spans="1:1" x14ac:dyDescent="0.25">
      <c r="A1556" s="42"/>
    </row>
    <row r="1557" spans="1:1" x14ac:dyDescent="0.25">
      <c r="A1557" s="42"/>
    </row>
    <row r="1558" spans="1:1" x14ac:dyDescent="0.25">
      <c r="A1558" s="42"/>
    </row>
    <row r="1559" spans="1:1" x14ac:dyDescent="0.25">
      <c r="A1559" s="42"/>
    </row>
    <row r="1560" spans="1:1" x14ac:dyDescent="0.25">
      <c r="A1560" s="42"/>
    </row>
    <row r="1561" spans="1:1" x14ac:dyDescent="0.25">
      <c r="A1561" s="42"/>
    </row>
    <row r="1562" spans="1:1" x14ac:dyDescent="0.25">
      <c r="A1562" s="42"/>
    </row>
    <row r="1563" spans="1:1" x14ac:dyDescent="0.25">
      <c r="A1563" s="42"/>
    </row>
    <row r="1564" spans="1:1" x14ac:dyDescent="0.25">
      <c r="A1564" s="42"/>
    </row>
    <row r="1565" spans="1:1" x14ac:dyDescent="0.25">
      <c r="A1565" s="42"/>
    </row>
    <row r="1566" spans="1:1" x14ac:dyDescent="0.25">
      <c r="A1566" s="42"/>
    </row>
    <row r="1567" spans="1:1" x14ac:dyDescent="0.25">
      <c r="A1567" s="42"/>
    </row>
    <row r="1568" spans="1:1" x14ac:dyDescent="0.25">
      <c r="A1568" s="42"/>
    </row>
    <row r="1569" spans="1:1" x14ac:dyDescent="0.25">
      <c r="A1569" s="42"/>
    </row>
    <row r="1570" spans="1:1" x14ac:dyDescent="0.25">
      <c r="A1570" s="42"/>
    </row>
    <row r="1571" spans="1:1" x14ac:dyDescent="0.25">
      <c r="A1571" s="42"/>
    </row>
    <row r="1572" spans="1:1" x14ac:dyDescent="0.25">
      <c r="A1572" s="42"/>
    </row>
    <row r="1573" spans="1:1" x14ac:dyDescent="0.25">
      <c r="A1573" s="42"/>
    </row>
    <row r="1574" spans="1:1" x14ac:dyDescent="0.25">
      <c r="A1574" s="42"/>
    </row>
    <row r="1575" spans="1:1" x14ac:dyDescent="0.25">
      <c r="A1575" s="42"/>
    </row>
    <row r="1576" spans="1:1" x14ac:dyDescent="0.25">
      <c r="A1576" s="42"/>
    </row>
    <row r="1577" spans="1:1" x14ac:dyDescent="0.25">
      <c r="A1577" s="42"/>
    </row>
    <row r="1578" spans="1:1" x14ac:dyDescent="0.25">
      <c r="A1578" s="42"/>
    </row>
    <row r="1579" spans="1:1" x14ac:dyDescent="0.25">
      <c r="A1579" s="42"/>
    </row>
    <row r="1580" spans="1:1" x14ac:dyDescent="0.25">
      <c r="A1580" s="42"/>
    </row>
    <row r="1581" spans="1:1" x14ac:dyDescent="0.25">
      <c r="A1581" s="42"/>
    </row>
    <row r="1582" spans="1:1" x14ac:dyDescent="0.25">
      <c r="A1582" s="42"/>
    </row>
    <row r="1583" spans="1:1" x14ac:dyDescent="0.25">
      <c r="A1583" s="42"/>
    </row>
    <row r="1584" spans="1:1" x14ac:dyDescent="0.25">
      <c r="A1584" s="42"/>
    </row>
    <row r="1585" spans="1:1" x14ac:dyDescent="0.25">
      <c r="A1585" s="42"/>
    </row>
    <row r="1586" spans="1:1" x14ac:dyDescent="0.25">
      <c r="A1586" s="42"/>
    </row>
    <row r="1587" spans="1:1" x14ac:dyDescent="0.25">
      <c r="A1587" s="42"/>
    </row>
    <row r="1588" spans="1:1" x14ac:dyDescent="0.25">
      <c r="A1588" s="42"/>
    </row>
    <row r="1589" spans="1:1" x14ac:dyDescent="0.25">
      <c r="A1589" s="42"/>
    </row>
    <row r="1590" spans="1:1" x14ac:dyDescent="0.25">
      <c r="A1590" s="42"/>
    </row>
    <row r="1591" spans="1:1" x14ac:dyDescent="0.25">
      <c r="A1591" s="42"/>
    </row>
    <row r="1592" spans="1:1" x14ac:dyDescent="0.25">
      <c r="A1592" s="42"/>
    </row>
    <row r="1593" spans="1:1" x14ac:dyDescent="0.25">
      <c r="A1593" s="42"/>
    </row>
    <row r="1594" spans="1:1" x14ac:dyDescent="0.25">
      <c r="A1594" s="42"/>
    </row>
    <row r="1595" spans="1:1" x14ac:dyDescent="0.25">
      <c r="A1595" s="42"/>
    </row>
    <row r="1596" spans="1:1" x14ac:dyDescent="0.25">
      <c r="A1596" s="42"/>
    </row>
    <row r="1597" spans="1:1" x14ac:dyDescent="0.25">
      <c r="A1597" s="42"/>
    </row>
    <row r="1598" spans="1:1" x14ac:dyDescent="0.25">
      <c r="A1598" s="42"/>
    </row>
    <row r="1599" spans="1:1" x14ac:dyDescent="0.25">
      <c r="A1599" s="42"/>
    </row>
    <row r="1600" spans="1:1" x14ac:dyDescent="0.25">
      <c r="A1600" s="42"/>
    </row>
    <row r="1601" spans="1:1" x14ac:dyDescent="0.25">
      <c r="A1601" s="42"/>
    </row>
    <row r="1602" spans="1:1" x14ac:dyDescent="0.25">
      <c r="A1602" s="42"/>
    </row>
    <row r="1603" spans="1:1" x14ac:dyDescent="0.25">
      <c r="A1603" s="42"/>
    </row>
    <row r="1604" spans="1:1" x14ac:dyDescent="0.25">
      <c r="A1604" s="42"/>
    </row>
    <row r="1605" spans="1:1" x14ac:dyDescent="0.25">
      <c r="A1605" s="42"/>
    </row>
    <row r="1606" spans="1:1" x14ac:dyDescent="0.25">
      <c r="A1606" s="42"/>
    </row>
    <row r="1607" spans="1:1" x14ac:dyDescent="0.25">
      <c r="A1607" s="42"/>
    </row>
    <row r="1608" spans="1:1" x14ac:dyDescent="0.25">
      <c r="A1608" s="42"/>
    </row>
    <row r="1609" spans="1:1" x14ac:dyDescent="0.25">
      <c r="A1609" s="42"/>
    </row>
    <row r="1610" spans="1:1" x14ac:dyDescent="0.25">
      <c r="A1610" s="42"/>
    </row>
    <row r="1611" spans="1:1" x14ac:dyDescent="0.25">
      <c r="A1611" s="42"/>
    </row>
    <row r="1612" spans="1:1" x14ac:dyDescent="0.25">
      <c r="A1612" s="42"/>
    </row>
    <row r="1613" spans="1:1" x14ac:dyDescent="0.25">
      <c r="A1613" s="42"/>
    </row>
    <row r="1614" spans="1:1" x14ac:dyDescent="0.25">
      <c r="A1614" s="42"/>
    </row>
    <row r="1615" spans="1:1" x14ac:dyDescent="0.25">
      <c r="A1615" s="42"/>
    </row>
    <row r="1616" spans="1:1" x14ac:dyDescent="0.25">
      <c r="A1616" s="42"/>
    </row>
    <row r="1617" spans="1:1" x14ac:dyDescent="0.25">
      <c r="A1617" s="42"/>
    </row>
    <row r="1618" spans="1:1" x14ac:dyDescent="0.25">
      <c r="A1618" s="42"/>
    </row>
    <row r="1619" spans="1:1" x14ac:dyDescent="0.25">
      <c r="A1619" s="42"/>
    </row>
    <row r="1620" spans="1:1" x14ac:dyDescent="0.25">
      <c r="A1620" s="42"/>
    </row>
    <row r="1621" spans="1:1" x14ac:dyDescent="0.25">
      <c r="A1621" s="42"/>
    </row>
    <row r="1622" spans="1:1" x14ac:dyDescent="0.25">
      <c r="A1622" s="42"/>
    </row>
    <row r="1623" spans="1:1" x14ac:dyDescent="0.25">
      <c r="A1623" s="42"/>
    </row>
    <row r="1624" spans="1:1" x14ac:dyDescent="0.25">
      <c r="A1624" s="42"/>
    </row>
    <row r="1625" spans="1:1" x14ac:dyDescent="0.25">
      <c r="A1625" s="42"/>
    </row>
    <row r="1626" spans="1:1" x14ac:dyDescent="0.25">
      <c r="A1626" s="42"/>
    </row>
    <row r="1627" spans="1:1" x14ac:dyDescent="0.25">
      <c r="A1627" s="42"/>
    </row>
    <row r="1628" spans="1:1" x14ac:dyDescent="0.25">
      <c r="A1628" s="42"/>
    </row>
    <row r="1629" spans="1:1" x14ac:dyDescent="0.25">
      <c r="A1629" s="42"/>
    </row>
    <row r="1630" spans="1:1" x14ac:dyDescent="0.25">
      <c r="A1630" s="42"/>
    </row>
    <row r="1631" spans="1:1" x14ac:dyDescent="0.25">
      <c r="A1631" s="42"/>
    </row>
    <row r="1632" spans="1:1" x14ac:dyDescent="0.25">
      <c r="A1632" s="42"/>
    </row>
    <row r="1633" spans="1:1" x14ac:dyDescent="0.25">
      <c r="A1633" s="42"/>
    </row>
    <row r="1634" spans="1:1" x14ac:dyDescent="0.25">
      <c r="A1634" s="42"/>
    </row>
    <row r="1635" spans="1:1" x14ac:dyDescent="0.25">
      <c r="A1635" s="42"/>
    </row>
    <row r="1636" spans="1:1" x14ac:dyDescent="0.25">
      <c r="A1636" s="42"/>
    </row>
    <row r="1637" spans="1:1" x14ac:dyDescent="0.25">
      <c r="A1637" s="42"/>
    </row>
    <row r="1638" spans="1:1" x14ac:dyDescent="0.25">
      <c r="A1638" s="42"/>
    </row>
    <row r="1639" spans="1:1" x14ac:dyDescent="0.25">
      <c r="A1639" s="42"/>
    </row>
    <row r="1640" spans="1:1" x14ac:dyDescent="0.25">
      <c r="A1640" s="42"/>
    </row>
    <row r="1641" spans="1:1" x14ac:dyDescent="0.25">
      <c r="A1641" s="42"/>
    </row>
    <row r="1642" spans="1:1" x14ac:dyDescent="0.25">
      <c r="A1642" s="42"/>
    </row>
    <row r="1643" spans="1:1" x14ac:dyDescent="0.25">
      <c r="A1643" s="42"/>
    </row>
    <row r="1644" spans="1:1" x14ac:dyDescent="0.25">
      <c r="A1644" s="42"/>
    </row>
    <row r="1645" spans="1:1" x14ac:dyDescent="0.25">
      <c r="A1645" s="42"/>
    </row>
    <row r="1646" spans="1:1" x14ac:dyDescent="0.25">
      <c r="A1646" s="42"/>
    </row>
    <row r="1647" spans="1:1" x14ac:dyDescent="0.25">
      <c r="A1647" s="42"/>
    </row>
    <row r="1648" spans="1:1" x14ac:dyDescent="0.25">
      <c r="A1648" s="42"/>
    </row>
    <row r="1649" spans="1:1" x14ac:dyDescent="0.25">
      <c r="A1649" s="42"/>
    </row>
    <row r="1650" spans="1:1" x14ac:dyDescent="0.25">
      <c r="A1650" s="42"/>
    </row>
    <row r="1651" spans="1:1" x14ac:dyDescent="0.25">
      <c r="A1651" s="42"/>
    </row>
    <row r="1652" spans="1:1" x14ac:dyDescent="0.25">
      <c r="A1652" s="42"/>
    </row>
    <row r="1653" spans="1:1" x14ac:dyDescent="0.25">
      <c r="A1653" s="42"/>
    </row>
    <row r="1654" spans="1:1" x14ac:dyDescent="0.25">
      <c r="A1654" s="42"/>
    </row>
    <row r="1655" spans="1:1" x14ac:dyDescent="0.25">
      <c r="A1655" s="42"/>
    </row>
    <row r="1656" spans="1:1" x14ac:dyDescent="0.25">
      <c r="A1656" s="42"/>
    </row>
    <row r="1657" spans="1:1" x14ac:dyDescent="0.25">
      <c r="A1657" s="42"/>
    </row>
    <row r="1658" spans="1:1" x14ac:dyDescent="0.25">
      <c r="A1658" s="42"/>
    </row>
    <row r="1659" spans="1:1" x14ac:dyDescent="0.25">
      <c r="A1659" s="42"/>
    </row>
    <row r="1660" spans="1:1" x14ac:dyDescent="0.25">
      <c r="A1660" s="42"/>
    </row>
    <row r="1661" spans="1:1" x14ac:dyDescent="0.25">
      <c r="A1661" s="42"/>
    </row>
    <row r="1662" spans="1:1" x14ac:dyDescent="0.25">
      <c r="A1662" s="42"/>
    </row>
    <row r="1663" spans="1:1" x14ac:dyDescent="0.25">
      <c r="A1663" s="42"/>
    </row>
    <row r="1664" spans="1:1" x14ac:dyDescent="0.25">
      <c r="A1664" s="42"/>
    </row>
    <row r="1665" spans="1:1" x14ac:dyDescent="0.25">
      <c r="A1665" s="42"/>
    </row>
    <row r="1666" spans="1:1" x14ac:dyDescent="0.25">
      <c r="A1666" s="42"/>
    </row>
    <row r="1667" spans="1:1" x14ac:dyDescent="0.25">
      <c r="A1667" s="42"/>
    </row>
    <row r="1668" spans="1:1" x14ac:dyDescent="0.25">
      <c r="A1668" s="42"/>
    </row>
    <row r="1669" spans="1:1" x14ac:dyDescent="0.25">
      <c r="A1669" s="42"/>
    </row>
    <row r="1670" spans="1:1" x14ac:dyDescent="0.25">
      <c r="A1670" s="42"/>
    </row>
    <row r="1671" spans="1:1" x14ac:dyDescent="0.25">
      <c r="A1671" s="42"/>
    </row>
    <row r="1672" spans="1:1" x14ac:dyDescent="0.25">
      <c r="A1672" s="42"/>
    </row>
    <row r="1673" spans="1:1" x14ac:dyDescent="0.25">
      <c r="A1673" s="42"/>
    </row>
    <row r="1674" spans="1:1" x14ac:dyDescent="0.25">
      <c r="A1674" s="42"/>
    </row>
    <row r="1675" spans="1:1" x14ac:dyDescent="0.25">
      <c r="A1675" s="42"/>
    </row>
    <row r="1676" spans="1:1" x14ac:dyDescent="0.25">
      <c r="A1676" s="42"/>
    </row>
    <row r="1677" spans="1:1" x14ac:dyDescent="0.25">
      <c r="A1677" s="42"/>
    </row>
    <row r="1678" spans="1:1" x14ac:dyDescent="0.25">
      <c r="A1678" s="42"/>
    </row>
    <row r="1679" spans="1:1" x14ac:dyDescent="0.25">
      <c r="A1679" s="42"/>
    </row>
    <row r="1680" spans="1:1" x14ac:dyDescent="0.25">
      <c r="A1680" s="42"/>
    </row>
    <row r="1681" spans="1:1" x14ac:dyDescent="0.25">
      <c r="A1681" s="42"/>
    </row>
    <row r="1682" spans="1:1" x14ac:dyDescent="0.25">
      <c r="A1682" s="42"/>
    </row>
    <row r="1683" spans="1:1" x14ac:dyDescent="0.25">
      <c r="A1683" s="42"/>
    </row>
    <row r="1684" spans="1:1" x14ac:dyDescent="0.25">
      <c r="A1684" s="42"/>
    </row>
    <row r="1685" spans="1:1" x14ac:dyDescent="0.25">
      <c r="A1685" s="42"/>
    </row>
    <row r="1686" spans="1:1" x14ac:dyDescent="0.25">
      <c r="A1686" s="42"/>
    </row>
    <row r="1687" spans="1:1" x14ac:dyDescent="0.25">
      <c r="A1687" s="42"/>
    </row>
    <row r="1688" spans="1:1" x14ac:dyDescent="0.25">
      <c r="A1688" s="42"/>
    </row>
    <row r="1689" spans="1:1" x14ac:dyDescent="0.25">
      <c r="A1689" s="42"/>
    </row>
    <row r="1690" spans="1:1" x14ac:dyDescent="0.25">
      <c r="A1690" s="42"/>
    </row>
    <row r="1691" spans="1:1" x14ac:dyDescent="0.25">
      <c r="A1691" s="42"/>
    </row>
    <row r="1692" spans="1:1" x14ac:dyDescent="0.25">
      <c r="A1692" s="42"/>
    </row>
    <row r="1693" spans="1:1" x14ac:dyDescent="0.25">
      <c r="A1693" s="42"/>
    </row>
    <row r="1694" spans="1:1" x14ac:dyDescent="0.25">
      <c r="A1694" s="42"/>
    </row>
    <row r="1695" spans="1:1" x14ac:dyDescent="0.25">
      <c r="A1695" s="42"/>
    </row>
    <row r="1696" spans="1:1" x14ac:dyDescent="0.25">
      <c r="A1696" s="42"/>
    </row>
    <row r="1697" spans="1:1" x14ac:dyDescent="0.25">
      <c r="A1697" s="42"/>
    </row>
    <row r="1698" spans="1:1" x14ac:dyDescent="0.25">
      <c r="A1698" s="42"/>
    </row>
    <row r="1699" spans="1:1" x14ac:dyDescent="0.25">
      <c r="A1699" s="42"/>
    </row>
    <row r="1700" spans="1:1" x14ac:dyDescent="0.25">
      <c r="A1700" s="42"/>
    </row>
    <row r="1701" spans="1:1" x14ac:dyDescent="0.25">
      <c r="A1701" s="42"/>
    </row>
    <row r="1702" spans="1:1" x14ac:dyDescent="0.25">
      <c r="A1702" s="42"/>
    </row>
    <row r="1703" spans="1:1" x14ac:dyDescent="0.25">
      <c r="A1703" s="42"/>
    </row>
    <row r="1704" spans="1:1" x14ac:dyDescent="0.25">
      <c r="A1704" s="42"/>
    </row>
    <row r="1705" spans="1:1" x14ac:dyDescent="0.25">
      <c r="A1705" s="42"/>
    </row>
    <row r="1706" spans="1:1" x14ac:dyDescent="0.25">
      <c r="A1706" s="42"/>
    </row>
    <row r="1707" spans="1:1" x14ac:dyDescent="0.25">
      <c r="A1707" s="42"/>
    </row>
    <row r="1708" spans="1:1" x14ac:dyDescent="0.25">
      <c r="A1708" s="42"/>
    </row>
    <row r="1709" spans="1:1" x14ac:dyDescent="0.25">
      <c r="A1709" s="42"/>
    </row>
    <row r="1710" spans="1:1" x14ac:dyDescent="0.25">
      <c r="A1710" s="42"/>
    </row>
    <row r="1711" spans="1:1" x14ac:dyDescent="0.25">
      <c r="A1711" s="42"/>
    </row>
    <row r="1712" spans="1:1" x14ac:dyDescent="0.25">
      <c r="A1712" s="42"/>
    </row>
    <row r="1713" spans="1:1" x14ac:dyDescent="0.25">
      <c r="A1713" s="42"/>
    </row>
    <row r="1714" spans="1:1" x14ac:dyDescent="0.25">
      <c r="A1714" s="42"/>
    </row>
    <row r="1715" spans="1:1" x14ac:dyDescent="0.25">
      <c r="A1715" s="42"/>
    </row>
    <row r="1716" spans="1:1" x14ac:dyDescent="0.25">
      <c r="A1716" s="42"/>
    </row>
    <row r="1717" spans="1:1" x14ac:dyDescent="0.25">
      <c r="A1717" s="42"/>
    </row>
    <row r="1718" spans="1:1" x14ac:dyDescent="0.25">
      <c r="A1718" s="42"/>
    </row>
    <row r="1719" spans="1:1" x14ac:dyDescent="0.25">
      <c r="A1719" s="42"/>
    </row>
    <row r="1720" spans="1:1" x14ac:dyDescent="0.25">
      <c r="A1720" s="42"/>
    </row>
    <row r="1721" spans="1:1" x14ac:dyDescent="0.25">
      <c r="A1721" s="42"/>
    </row>
    <row r="1722" spans="1:1" x14ac:dyDescent="0.25">
      <c r="A1722" s="42"/>
    </row>
    <row r="1723" spans="1:1" x14ac:dyDescent="0.25">
      <c r="A1723" s="42"/>
    </row>
    <row r="1724" spans="1:1" x14ac:dyDescent="0.25">
      <c r="A1724" s="42"/>
    </row>
    <row r="1725" spans="1:1" x14ac:dyDescent="0.25">
      <c r="A1725" s="42"/>
    </row>
    <row r="1726" spans="1:1" x14ac:dyDescent="0.25">
      <c r="A1726" s="42"/>
    </row>
    <row r="1727" spans="1:1" x14ac:dyDescent="0.25">
      <c r="A1727" s="42"/>
    </row>
    <row r="1728" spans="1:1" x14ac:dyDescent="0.25">
      <c r="A1728" s="42"/>
    </row>
    <row r="1729" spans="1:1" x14ac:dyDescent="0.25">
      <c r="A1729" s="42"/>
    </row>
    <row r="1730" spans="1:1" x14ac:dyDescent="0.25">
      <c r="A1730" s="42"/>
    </row>
    <row r="1731" spans="1:1" x14ac:dyDescent="0.25">
      <c r="A1731" s="42"/>
    </row>
    <row r="1732" spans="1:1" x14ac:dyDescent="0.25">
      <c r="A1732" s="42"/>
    </row>
    <row r="1733" spans="1:1" x14ac:dyDescent="0.25">
      <c r="A1733" s="42"/>
    </row>
    <row r="1734" spans="1:1" x14ac:dyDescent="0.25">
      <c r="A1734" s="42"/>
    </row>
    <row r="1735" spans="1:1" x14ac:dyDescent="0.25">
      <c r="A1735" s="42"/>
    </row>
    <row r="1736" spans="1:1" x14ac:dyDescent="0.25">
      <c r="A1736" s="42"/>
    </row>
    <row r="1737" spans="1:1" x14ac:dyDescent="0.25">
      <c r="A1737" s="42"/>
    </row>
    <row r="1738" spans="1:1" x14ac:dyDescent="0.25">
      <c r="A1738" s="42"/>
    </row>
    <row r="1739" spans="1:1" x14ac:dyDescent="0.25">
      <c r="A1739" s="42"/>
    </row>
    <row r="1740" spans="1:1" x14ac:dyDescent="0.25">
      <c r="A1740" s="42"/>
    </row>
    <row r="1741" spans="1:1" x14ac:dyDescent="0.25">
      <c r="A1741" s="42"/>
    </row>
    <row r="1742" spans="1:1" x14ac:dyDescent="0.25">
      <c r="A1742" s="42"/>
    </row>
    <row r="1743" spans="1:1" x14ac:dyDescent="0.25">
      <c r="A1743" s="42"/>
    </row>
    <row r="1744" spans="1:1" x14ac:dyDescent="0.25">
      <c r="A1744" s="42"/>
    </row>
    <row r="1745" spans="1:1" x14ac:dyDescent="0.25">
      <c r="A1745" s="42"/>
    </row>
    <row r="1746" spans="1:1" x14ac:dyDescent="0.25">
      <c r="A1746" s="42"/>
    </row>
    <row r="1747" spans="1:1" x14ac:dyDescent="0.25">
      <c r="A1747" s="42"/>
    </row>
    <row r="1748" spans="1:1" x14ac:dyDescent="0.25">
      <c r="A1748" s="42"/>
    </row>
    <row r="1749" spans="1:1" x14ac:dyDescent="0.25">
      <c r="A1749" s="42"/>
    </row>
    <row r="1750" spans="1:1" x14ac:dyDescent="0.25">
      <c r="A1750" s="42"/>
    </row>
    <row r="1751" spans="1:1" x14ac:dyDescent="0.25">
      <c r="A1751" s="42"/>
    </row>
    <row r="1752" spans="1:1" x14ac:dyDescent="0.25">
      <c r="A1752" s="42"/>
    </row>
    <row r="1753" spans="1:1" x14ac:dyDescent="0.25">
      <c r="A1753" s="42"/>
    </row>
    <row r="1754" spans="1:1" x14ac:dyDescent="0.25">
      <c r="A1754" s="42"/>
    </row>
    <row r="1755" spans="1:1" x14ac:dyDescent="0.25">
      <c r="A1755" s="42"/>
    </row>
    <row r="1756" spans="1:1" x14ac:dyDescent="0.25">
      <c r="A1756" s="42"/>
    </row>
    <row r="1757" spans="1:1" x14ac:dyDescent="0.25">
      <c r="A1757" s="42"/>
    </row>
    <row r="1758" spans="1:1" x14ac:dyDescent="0.25">
      <c r="A1758" s="42"/>
    </row>
    <row r="1759" spans="1:1" x14ac:dyDescent="0.25">
      <c r="A1759" s="42"/>
    </row>
    <row r="1760" spans="1:1" x14ac:dyDescent="0.25">
      <c r="A1760" s="42"/>
    </row>
    <row r="1761" spans="1:1" x14ac:dyDescent="0.25">
      <c r="A1761" s="42"/>
    </row>
    <row r="1762" spans="1:1" x14ac:dyDescent="0.25">
      <c r="A1762" s="42"/>
    </row>
    <row r="1763" spans="1:1" x14ac:dyDescent="0.25">
      <c r="A1763" s="42"/>
    </row>
    <row r="1764" spans="1:1" x14ac:dyDescent="0.25">
      <c r="A1764" s="42"/>
    </row>
    <row r="1765" spans="1:1" x14ac:dyDescent="0.25">
      <c r="A1765" s="42"/>
    </row>
    <row r="1766" spans="1:1" x14ac:dyDescent="0.25">
      <c r="A1766" s="42"/>
    </row>
    <row r="1767" spans="1:1" x14ac:dyDescent="0.25">
      <c r="A1767" s="42"/>
    </row>
    <row r="1768" spans="1:1" x14ac:dyDescent="0.25">
      <c r="A1768" s="42"/>
    </row>
    <row r="1769" spans="1:1" x14ac:dyDescent="0.25">
      <c r="A1769" s="42"/>
    </row>
    <row r="1770" spans="1:1" x14ac:dyDescent="0.25">
      <c r="A1770" s="42"/>
    </row>
    <row r="1771" spans="1:1" x14ac:dyDescent="0.25">
      <c r="A1771" s="42"/>
    </row>
    <row r="1772" spans="1:1" x14ac:dyDescent="0.25">
      <c r="A1772" s="42"/>
    </row>
    <row r="1773" spans="1:1" x14ac:dyDescent="0.25">
      <c r="A1773" s="42"/>
    </row>
    <row r="1774" spans="1:1" x14ac:dyDescent="0.25">
      <c r="A1774" s="42"/>
    </row>
    <row r="1775" spans="1:1" x14ac:dyDescent="0.25">
      <c r="A1775" s="42"/>
    </row>
    <row r="1776" spans="1:1" x14ac:dyDescent="0.25">
      <c r="A1776" s="42"/>
    </row>
    <row r="1777" spans="1:1" x14ac:dyDescent="0.25">
      <c r="A1777" s="42"/>
    </row>
    <row r="1778" spans="1:1" x14ac:dyDescent="0.25">
      <c r="A1778" s="42"/>
    </row>
    <row r="1779" spans="1:1" x14ac:dyDescent="0.25">
      <c r="A1779" s="42"/>
    </row>
    <row r="1780" spans="1:1" x14ac:dyDescent="0.25">
      <c r="A1780" s="42"/>
    </row>
    <row r="1781" spans="1:1" x14ac:dyDescent="0.25">
      <c r="A1781" s="42"/>
    </row>
    <row r="1782" spans="1:1" x14ac:dyDescent="0.25">
      <c r="A1782" s="42"/>
    </row>
    <row r="1783" spans="1:1" x14ac:dyDescent="0.25">
      <c r="A1783" s="42"/>
    </row>
    <row r="1784" spans="1:1" x14ac:dyDescent="0.25">
      <c r="A1784" s="42"/>
    </row>
    <row r="1785" spans="1:1" x14ac:dyDescent="0.25">
      <c r="A1785" s="42"/>
    </row>
    <row r="1786" spans="1:1" x14ac:dyDescent="0.25">
      <c r="A1786" s="42"/>
    </row>
    <row r="1787" spans="1:1" x14ac:dyDescent="0.25">
      <c r="A1787" s="42"/>
    </row>
    <row r="1788" spans="1:1" x14ac:dyDescent="0.25">
      <c r="A1788" s="42"/>
    </row>
    <row r="1789" spans="1:1" x14ac:dyDescent="0.25">
      <c r="A1789" s="42"/>
    </row>
    <row r="1790" spans="1:1" x14ac:dyDescent="0.25">
      <c r="A1790" s="42"/>
    </row>
    <row r="1791" spans="1:1" x14ac:dyDescent="0.25">
      <c r="A1791" s="42"/>
    </row>
    <row r="1792" spans="1:1" x14ac:dyDescent="0.25">
      <c r="A1792" s="42"/>
    </row>
    <row r="1793" spans="1:1" x14ac:dyDescent="0.25">
      <c r="A1793" s="42"/>
    </row>
    <row r="1794" spans="1:1" x14ac:dyDescent="0.25">
      <c r="A1794" s="42"/>
    </row>
    <row r="1795" spans="1:1" x14ac:dyDescent="0.25">
      <c r="A1795" s="42"/>
    </row>
    <row r="1796" spans="1:1" x14ac:dyDescent="0.25">
      <c r="A1796" s="42"/>
    </row>
    <row r="1797" spans="1:1" x14ac:dyDescent="0.25">
      <c r="A1797" s="42"/>
    </row>
    <row r="1798" spans="1:1" x14ac:dyDescent="0.25">
      <c r="A1798" s="42"/>
    </row>
    <row r="1799" spans="1:1" x14ac:dyDescent="0.25">
      <c r="A1799" s="42"/>
    </row>
    <row r="1800" spans="1:1" x14ac:dyDescent="0.25">
      <c r="A1800" s="42"/>
    </row>
    <row r="1801" spans="1:1" x14ac:dyDescent="0.25">
      <c r="A1801" s="42"/>
    </row>
    <row r="1802" spans="1:1" x14ac:dyDescent="0.25">
      <c r="A1802" s="42"/>
    </row>
    <row r="1803" spans="1:1" x14ac:dyDescent="0.25">
      <c r="A1803" s="42"/>
    </row>
    <row r="1804" spans="1:1" x14ac:dyDescent="0.25">
      <c r="A1804" s="42"/>
    </row>
    <row r="1805" spans="1:1" x14ac:dyDescent="0.25">
      <c r="A1805" s="42"/>
    </row>
    <row r="1806" spans="1:1" x14ac:dyDescent="0.25">
      <c r="A1806" s="42"/>
    </row>
    <row r="1807" spans="1:1" x14ac:dyDescent="0.25">
      <c r="A1807" s="42"/>
    </row>
    <row r="1808" spans="1:1" x14ac:dyDescent="0.25">
      <c r="A1808" s="42"/>
    </row>
    <row r="1809" spans="1:1" x14ac:dyDescent="0.25">
      <c r="A1809" s="42"/>
    </row>
    <row r="1810" spans="1:1" x14ac:dyDescent="0.25">
      <c r="A1810" s="42"/>
    </row>
    <row r="1811" spans="1:1" x14ac:dyDescent="0.25">
      <c r="A1811" s="42"/>
    </row>
    <row r="1812" spans="1:1" x14ac:dyDescent="0.25">
      <c r="A1812" s="42"/>
    </row>
    <row r="1813" spans="1:1" x14ac:dyDescent="0.25">
      <c r="A1813" s="42"/>
    </row>
    <row r="1814" spans="1:1" x14ac:dyDescent="0.25">
      <c r="A1814" s="42"/>
    </row>
    <row r="1815" spans="1:1" x14ac:dyDescent="0.25">
      <c r="A1815" s="42"/>
    </row>
    <row r="1816" spans="1:1" x14ac:dyDescent="0.25">
      <c r="A1816" s="42"/>
    </row>
    <row r="1817" spans="1:1" x14ac:dyDescent="0.25">
      <c r="A1817" s="42"/>
    </row>
    <row r="1818" spans="1:1" x14ac:dyDescent="0.25">
      <c r="A1818" s="42"/>
    </row>
    <row r="1819" spans="1:1" x14ac:dyDescent="0.25">
      <c r="A1819" s="42"/>
    </row>
    <row r="1820" spans="1:1" x14ac:dyDescent="0.25">
      <c r="A1820" s="42"/>
    </row>
    <row r="1821" spans="1:1" x14ac:dyDescent="0.25">
      <c r="A1821" s="42"/>
    </row>
    <row r="1822" spans="1:1" x14ac:dyDescent="0.25">
      <c r="A1822" s="42"/>
    </row>
    <row r="1823" spans="1:1" x14ac:dyDescent="0.25">
      <c r="A1823" s="42"/>
    </row>
    <row r="1824" spans="1:1" x14ac:dyDescent="0.25">
      <c r="A1824" s="42"/>
    </row>
    <row r="1825" spans="1:1" x14ac:dyDescent="0.25">
      <c r="A1825" s="42"/>
    </row>
    <row r="1826" spans="1:1" x14ac:dyDescent="0.25">
      <c r="A1826" s="42"/>
    </row>
    <row r="1827" spans="1:1" x14ac:dyDescent="0.25">
      <c r="A1827" s="42"/>
    </row>
    <row r="1828" spans="1:1" x14ac:dyDescent="0.25">
      <c r="A1828" s="4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 - Follow Steps</vt:lpstr>
      <vt:lpstr>Summary </vt:lpstr>
      <vt:lpstr>Detailed Budget</vt:lpstr>
      <vt:lpstr>Reference worksheet Do NOT edit</vt:lpstr>
      <vt:lpstr>Stipends</vt:lpstr>
      <vt:lpstr>Sheet2</vt:lpstr>
      <vt:lpstr>ClusterP</vt:lpstr>
      <vt:lpstr>ClusterT</vt:lpstr>
      <vt:lpstr>FundingType</vt:lpstr>
      <vt:lpstr>PDFM</vt:lpstr>
      <vt:lpstr>PDFP</vt:lpstr>
      <vt:lpstr>PDFT</vt:lpstr>
      <vt:lpstr>StandardP</vt:lpstr>
      <vt:lpstr>StandardT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smah</dc:creator>
  <cp:lastModifiedBy>Taurean McCarthy</cp:lastModifiedBy>
  <cp:lastPrinted>2015-02-06T21:27:31Z</cp:lastPrinted>
  <dcterms:created xsi:type="dcterms:W3CDTF">2013-12-01T07:51:13Z</dcterms:created>
  <dcterms:modified xsi:type="dcterms:W3CDTF">2019-10-08T17:49:43Z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5dc9f90d-fe97-40c2-b893-e7ba7d80dc83</vt:lpwstr>
  </property>
</Properties>
</file>